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hidePivotFieldList="1" defaultThemeVersion="124226"/>
  <mc:AlternateContent xmlns:mc="http://schemas.openxmlformats.org/markup-compatibility/2006">
    <mc:Choice Requires="x15">
      <x15ac:absPath xmlns:x15ac="http://schemas.microsoft.com/office/spreadsheetml/2010/11/ac" url="https://d.docs.live.net/7257a71b0a88d8a5/Documents/HOSPITAL SAN RAFAEL DE TUNJA/2024/3. MARZO/Comité gestión de riesgos integral/"/>
    </mc:Choice>
  </mc:AlternateContent>
  <xr:revisionPtr revIDLastSave="759" documentId="8_{54551D2A-B68F-43AD-9AB3-DB7DAECC4316}" xr6:coauthVersionLast="47" xr6:coauthVersionMax="47" xr10:uidLastSave="{27E44540-F3F8-4CE9-B72B-5B170BE4C8C0}"/>
  <bookViews>
    <workbookView xWindow="-120" yWindow="-120" windowWidth="20730" windowHeight="11040" tabRatio="882" firstSheet="2" activeTab="2" xr2:uid="{00000000-000D-0000-FFFF-FFFF00000000}"/>
  </bookViews>
  <sheets>
    <sheet name="CONTEXTO" sheetId="25" r:id="rId1"/>
    <sheet name="Intructivo" sheetId="26" r:id="rId2"/>
    <sheet name="Mapa final" sheetId="1" r:id="rId3"/>
    <sheet name="Hoja5" sheetId="31" state="hidden" r:id="rId4"/>
    <sheet name="Hoja2" sheetId="28" state="hidden" r:id="rId5"/>
    <sheet name="Matriz Calor Inherente" sheetId="18" r:id="rId6"/>
    <sheet name="Matriz Calor Residual" sheetId="19" r:id="rId7"/>
    <sheet name="Tabla probabilidad" sheetId="12" r:id="rId8"/>
    <sheet name="Tabla Impacto" sheetId="23" r:id="rId9"/>
    <sheet name="Tabla Valoración controles" sheetId="15" r:id="rId10"/>
    <sheet name="CONTROL DE CAMBIOS" sheetId="21" r:id="rId11"/>
    <sheet name="Opciones Tratamiento" sheetId="16" state="hidden" r:id="rId12"/>
    <sheet name="Hoja1" sheetId="11" state="hidden" r:id="rId13"/>
  </sheets>
  <definedNames>
    <definedName name="_xlnm._FilterDatabase" localSheetId="2" hidden="1">'Mapa final'!$A$8:$BR$62</definedName>
  </definedNam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57" i="1" l="1"/>
  <c r="AF57" i="1" s="1"/>
  <c r="AD57" i="1"/>
  <c r="AC57" i="1"/>
  <c r="AE57" i="1" s="1"/>
  <c r="X57" i="1"/>
  <c r="U57" i="1"/>
  <c r="AH57" i="1" l="1"/>
  <c r="X16" i="1" l="1"/>
  <c r="CB25" i="23" l="1"/>
  <c r="CF25" i="23"/>
  <c r="CE25" i="23"/>
  <c r="CE26" i="23" s="1"/>
  <c r="CE27" i="23" s="1"/>
  <c r="O34" i="1" s="1"/>
  <c r="P34" i="1" s="1"/>
  <c r="CD25" i="23"/>
  <c r="CC25" i="23"/>
  <c r="CC26" i="23" s="1"/>
  <c r="CC27" i="23" s="1"/>
  <c r="O61" i="1" s="1"/>
  <c r="P61" i="1" s="1"/>
  <c r="CA25" i="23"/>
  <c r="CA26" i="23" s="1"/>
  <c r="CA27" i="23" s="1"/>
  <c r="O33" i="1" s="1"/>
  <c r="P33" i="1" s="1"/>
  <c r="BZ25" i="23"/>
  <c r="BY25" i="23"/>
  <c r="BY26" i="23" s="1"/>
  <c r="BY27" i="23" s="1"/>
  <c r="O32" i="1" s="1"/>
  <c r="P32" i="1" s="1"/>
  <c r="BX25" i="23"/>
  <c r="BW25" i="23"/>
  <c r="BW26" i="23" s="1"/>
  <c r="BW27" i="23" s="1"/>
  <c r="O31" i="1" s="1"/>
  <c r="P31" i="1" s="1"/>
  <c r="BV25" i="23"/>
  <c r="BU25" i="23"/>
  <c r="BU26" i="23" s="1"/>
  <c r="BU27" i="23" s="1"/>
  <c r="O27" i="1" s="1"/>
  <c r="P27" i="1" s="1"/>
  <c r="BT25" i="23"/>
  <c r="BS25" i="23"/>
  <c r="BS26" i="23" s="1"/>
  <c r="BS27" i="23" s="1"/>
  <c r="O26" i="1" s="1"/>
  <c r="P26" i="1" s="1"/>
  <c r="BR25" i="23"/>
  <c r="BQ25" i="23"/>
  <c r="BQ26" i="23" s="1"/>
  <c r="BQ27" i="23" s="1"/>
  <c r="O23" i="1" s="1"/>
  <c r="P23" i="1" s="1"/>
  <c r="BP25" i="23"/>
  <c r="BO25" i="23"/>
  <c r="BO26" i="23" s="1"/>
  <c r="BO27" i="23" s="1"/>
  <c r="O21" i="1" s="1"/>
  <c r="P21" i="1" s="1"/>
  <c r="BM25" i="23"/>
  <c r="X34" i="1" l="1"/>
  <c r="U34" i="1"/>
  <c r="Q34" i="1"/>
  <c r="M34" i="1"/>
  <c r="N34" i="1" s="1"/>
  <c r="X61" i="1"/>
  <c r="U61" i="1"/>
  <c r="M61" i="1"/>
  <c r="N61" i="1" s="1"/>
  <c r="AE33" i="1"/>
  <c r="AD33" i="1"/>
  <c r="X33" i="1"/>
  <c r="U33" i="1"/>
  <c r="Q33" i="1"/>
  <c r="M33" i="1"/>
  <c r="AE32" i="1"/>
  <c r="AD32" i="1"/>
  <c r="X32" i="1"/>
  <c r="U32" i="1"/>
  <c r="Q32" i="1"/>
  <c r="M32" i="1"/>
  <c r="N32" i="1" s="1"/>
  <c r="AE31" i="1"/>
  <c r="AD31" i="1"/>
  <c r="X31" i="1"/>
  <c r="U31" i="1"/>
  <c r="M31" i="1"/>
  <c r="N31" i="1" s="1"/>
  <c r="Q27" i="1"/>
  <c r="M27" i="1"/>
  <c r="Q26" i="1"/>
  <c r="M26" i="1"/>
  <c r="R26" i="1" s="1"/>
  <c r="X23" i="1"/>
  <c r="U23" i="1"/>
  <c r="Q23" i="1"/>
  <c r="M23" i="1"/>
  <c r="AG21" i="1"/>
  <c r="AF21" i="1" s="1"/>
  <c r="AC21" i="1"/>
  <c r="AE21" i="1" s="1"/>
  <c r="AC22" i="1" s="1"/>
  <c r="AE22" i="1" s="1"/>
  <c r="R61" i="1" l="1"/>
  <c r="R32" i="1"/>
  <c r="R27" i="1"/>
  <c r="AG33" i="1"/>
  <c r="AF33" i="1" s="1"/>
  <c r="AH33" i="1" s="1"/>
  <c r="N27" i="1"/>
  <c r="R34" i="1"/>
  <c r="N26" i="1"/>
  <c r="AG22" i="1"/>
  <c r="AF22" i="1" s="1"/>
  <c r="AG34" i="1"/>
  <c r="AF34" i="1" s="1"/>
  <c r="R33" i="1"/>
  <c r="AC61" i="1"/>
  <c r="AE61" i="1" s="1"/>
  <c r="AG32" i="1"/>
  <c r="AF32" i="1" s="1"/>
  <c r="AH32" i="1" s="1"/>
  <c r="Q61" i="1"/>
  <c r="AG61" i="1" s="1"/>
  <c r="AF61" i="1" s="1"/>
  <c r="N33" i="1"/>
  <c r="AC34" i="1"/>
  <c r="R23" i="1"/>
  <c r="AG23" i="1"/>
  <c r="AF23" i="1" s="1"/>
  <c r="N23" i="1"/>
  <c r="AC23" i="1" s="1"/>
  <c r="AD22" i="1"/>
  <c r="AD21" i="1"/>
  <c r="AH21" i="1" s="1"/>
  <c r="AH22" i="1" l="1"/>
  <c r="AD61" i="1"/>
  <c r="AH61" i="1" s="1"/>
  <c r="AI61" i="1" s="1"/>
  <c r="AE34" i="1"/>
  <c r="AD34" i="1"/>
  <c r="AH34" i="1" s="1"/>
  <c r="AI34" i="1" s="1"/>
  <c r="AE23" i="1"/>
  <c r="AD23" i="1"/>
  <c r="AH23" i="1" s="1"/>
  <c r="AI23" i="1" s="1"/>
  <c r="AD28" i="1" l="1"/>
  <c r="AD29" i="1"/>
  <c r="AE29" i="1"/>
  <c r="AE30" i="1"/>
  <c r="AD30" i="1"/>
  <c r="AE28" i="1" l="1"/>
  <c r="X17" i="1" l="1"/>
  <c r="X56" i="1"/>
  <c r="X55" i="1"/>
  <c r="X25" i="1"/>
  <c r="X60" i="1"/>
  <c r="X44" i="1"/>
  <c r="X43" i="1" l="1"/>
  <c r="U43" i="1"/>
  <c r="X51" i="1" l="1"/>
  <c r="X50" i="1"/>
  <c r="U17" i="1"/>
  <c r="U56" i="1"/>
  <c r="U55" i="1"/>
  <c r="U25" i="1"/>
  <c r="U60" i="1"/>
  <c r="U44" i="1"/>
  <c r="U51" i="1"/>
  <c r="U50" i="1"/>
  <c r="U12" i="1"/>
  <c r="X12" i="1"/>
  <c r="S27" i="23"/>
  <c r="O24" i="1" s="1"/>
  <c r="P24" i="1" s="1"/>
  <c r="BN25" i="23" l="1"/>
  <c r="BM26" i="23"/>
  <c r="BM27" i="23" s="1"/>
  <c r="O17" i="1" s="1"/>
  <c r="P17" i="1" s="1"/>
  <c r="BL25" i="23"/>
  <c r="BK25" i="23"/>
  <c r="BK26" i="23" s="1"/>
  <c r="BK27" i="23" s="1"/>
  <c r="BJ25" i="23"/>
  <c r="BI25" i="23"/>
  <c r="BI26" i="23" s="1"/>
  <c r="BI27" i="23" s="1"/>
  <c r="O55" i="1" s="1"/>
  <c r="P55" i="1" s="1"/>
  <c r="BH25" i="23"/>
  <c r="BG25" i="23"/>
  <c r="BG26" i="23" s="1"/>
  <c r="BG27" i="23" s="1"/>
  <c r="O25" i="1" s="1"/>
  <c r="P25" i="1" s="1"/>
  <c r="BF25" i="23"/>
  <c r="BE25" i="23"/>
  <c r="BE26" i="23" s="1"/>
  <c r="BE27" i="23" s="1"/>
  <c r="BD25" i="23"/>
  <c r="BC25" i="23"/>
  <c r="BC26" i="23" s="1"/>
  <c r="BC27" i="23" s="1"/>
  <c r="O44" i="1" s="1"/>
  <c r="P44" i="1" s="1"/>
  <c r="BB25" i="23"/>
  <c r="BA25" i="23"/>
  <c r="BA26" i="23" s="1"/>
  <c r="BA27" i="23" s="1"/>
  <c r="O43" i="1" s="1"/>
  <c r="P43" i="1" s="1"/>
  <c r="AZ25" i="23"/>
  <c r="AY25" i="23"/>
  <c r="AY26" i="23" s="1"/>
  <c r="AY27" i="23" s="1"/>
  <c r="O51" i="1" s="1"/>
  <c r="P51" i="1" s="1"/>
  <c r="AX25" i="23"/>
  <c r="AW25" i="23"/>
  <c r="AW26" i="23" s="1"/>
  <c r="AW27" i="23" s="1"/>
  <c r="O50" i="1" s="1"/>
  <c r="P50" i="1" s="1"/>
  <c r="AV25" i="23"/>
  <c r="AU25" i="23"/>
  <c r="AU26" i="23" s="1"/>
  <c r="AU27" i="23" s="1"/>
  <c r="O12" i="1" s="1"/>
  <c r="P12" i="1" s="1"/>
  <c r="AT25" i="23"/>
  <c r="AS25" i="23"/>
  <c r="AS26" i="23" s="1"/>
  <c r="AS27" i="23" s="1"/>
  <c r="O58" i="1" s="1"/>
  <c r="P58" i="1" s="1"/>
  <c r="AR25" i="23"/>
  <c r="AQ25" i="23"/>
  <c r="AQ26" i="23" s="1"/>
  <c r="AQ27" i="23" s="1"/>
  <c r="O54" i="1" s="1"/>
  <c r="P54" i="1" s="1"/>
  <c r="AP25" i="23"/>
  <c r="AO25" i="23"/>
  <c r="AO26" i="23" s="1"/>
  <c r="AO27" i="23" s="1"/>
  <c r="O52" i="1" s="1"/>
  <c r="P52" i="1" s="1"/>
  <c r="AN25" i="23"/>
  <c r="AM25" i="23"/>
  <c r="AM26" i="23" s="1"/>
  <c r="AM27" i="23" s="1"/>
  <c r="O48" i="1" s="1"/>
  <c r="P48" i="1" s="1"/>
  <c r="AL25" i="23"/>
  <c r="AK25" i="23"/>
  <c r="AK26" i="23" s="1"/>
  <c r="AK27" i="23" s="1"/>
  <c r="O47" i="1" s="1"/>
  <c r="P47" i="1" s="1"/>
  <c r="AJ25" i="23"/>
  <c r="AI25" i="23"/>
  <c r="AI26" i="23" s="1"/>
  <c r="AI27" i="23" s="1"/>
  <c r="O45" i="1" s="1"/>
  <c r="P45" i="1" s="1"/>
  <c r="AH25" i="23"/>
  <c r="AG25" i="23"/>
  <c r="AG26" i="23" s="1"/>
  <c r="AG27" i="23" s="1"/>
  <c r="O40" i="1" s="1"/>
  <c r="P40" i="1" s="1"/>
  <c r="AF25" i="23"/>
  <c r="AE25" i="23"/>
  <c r="AE26" i="23" s="1"/>
  <c r="AE27" i="23" s="1"/>
  <c r="O38" i="1" s="1"/>
  <c r="P38" i="1" s="1"/>
  <c r="AD25" i="23"/>
  <c r="AC25" i="23"/>
  <c r="AC26" i="23" s="1"/>
  <c r="AC27" i="23" s="1"/>
  <c r="O37" i="1" s="1"/>
  <c r="P37" i="1" s="1"/>
  <c r="AB25" i="23"/>
  <c r="AA25" i="23"/>
  <c r="AA26" i="23" s="1"/>
  <c r="AA27" i="23" s="1"/>
  <c r="O35" i="1" s="1"/>
  <c r="P35" i="1" s="1"/>
  <c r="Z25" i="23"/>
  <c r="Y25" i="23"/>
  <c r="Y26" i="23" s="1"/>
  <c r="Y27" i="23" s="1"/>
  <c r="O30" i="1" s="1"/>
  <c r="P30" i="1" s="1"/>
  <c r="X25" i="23"/>
  <c r="W25" i="23"/>
  <c r="W26" i="23" s="1"/>
  <c r="W27" i="23" s="1"/>
  <c r="O29" i="1" s="1"/>
  <c r="P29" i="1" s="1"/>
  <c r="V25" i="23"/>
  <c r="U25" i="23"/>
  <c r="U26" i="23" s="1"/>
  <c r="U27" i="23" s="1"/>
  <c r="O28" i="1" s="1"/>
  <c r="P28" i="1" s="1"/>
  <c r="T25" i="23"/>
  <c r="S25" i="23"/>
  <c r="R25" i="23"/>
  <c r="Q25" i="23"/>
  <c r="Q26" i="23" s="1"/>
  <c r="Q27" i="23" s="1"/>
  <c r="O20" i="1" s="1"/>
  <c r="P20" i="1" s="1"/>
  <c r="P25" i="23"/>
  <c r="O25" i="23"/>
  <c r="O26" i="23" s="1"/>
  <c r="O27" i="23" s="1"/>
  <c r="O18" i="1" s="1"/>
  <c r="P18" i="1" s="1"/>
  <c r="N25" i="23"/>
  <c r="M25" i="23"/>
  <c r="M26" i="23" s="1"/>
  <c r="M27" i="23" s="1"/>
  <c r="O13" i="1" s="1"/>
  <c r="P13" i="1" s="1"/>
  <c r="L25" i="23"/>
  <c r="K25" i="23"/>
  <c r="K26" i="23" s="1"/>
  <c r="K27" i="23" s="1"/>
  <c r="O11" i="1" s="1"/>
  <c r="P11" i="1" s="1"/>
  <c r="J25" i="23"/>
  <c r="I25" i="23"/>
  <c r="I26" i="23" s="1"/>
  <c r="I27" i="23" s="1"/>
  <c r="O9" i="1" s="1"/>
  <c r="P9" i="1" s="1"/>
  <c r="O42" i="23"/>
  <c r="O56" i="1" l="1"/>
  <c r="P56" i="1" s="1"/>
  <c r="Q56" i="1" s="1"/>
  <c r="AG56" i="1" s="1"/>
  <c r="AF56" i="1" s="1"/>
  <c r="O60" i="1"/>
  <c r="P60" i="1" s="1"/>
  <c r="Q60" i="1" s="1"/>
  <c r="AG60" i="1" s="1"/>
  <c r="Q17" i="1"/>
  <c r="AG17" i="1" s="1"/>
  <c r="Q50" i="1"/>
  <c r="AG50" i="1" s="1"/>
  <c r="Q51" i="1"/>
  <c r="AG51" i="1" s="1"/>
  <c r="Q44" i="1"/>
  <c r="AG44" i="1" s="1"/>
  <c r="Q25" i="1"/>
  <c r="AG25" i="1" s="1"/>
  <c r="Q43" i="1"/>
  <c r="AG43" i="1" s="1"/>
  <c r="Q55" i="1"/>
  <c r="AG55" i="1" s="1"/>
  <c r="Q58" i="1"/>
  <c r="M17" i="1"/>
  <c r="M56" i="1"/>
  <c r="M55" i="1"/>
  <c r="M25" i="1"/>
  <c r="M60" i="1"/>
  <c r="M44" i="1"/>
  <c r="M43" i="1"/>
  <c r="M51" i="1"/>
  <c r="M50" i="1"/>
  <c r="M12" i="1"/>
  <c r="R31" i="1" l="1"/>
  <c r="Q31" i="1"/>
  <c r="AG31" i="1" s="1"/>
  <c r="AF31" i="1" s="1"/>
  <c r="AH31" i="1" s="1"/>
  <c r="AI31" i="1" s="1"/>
  <c r="Q12" i="1"/>
  <c r="AG12" i="1" s="1"/>
  <c r="N50" i="1"/>
  <c r="AC50" i="1" s="1"/>
  <c r="R50" i="1"/>
  <c r="N43" i="1"/>
  <c r="AC43" i="1" s="1"/>
  <c r="R43" i="1"/>
  <c r="N60" i="1"/>
  <c r="AC60" i="1" s="1"/>
  <c r="R60" i="1"/>
  <c r="N55" i="1"/>
  <c r="AC55" i="1" s="1"/>
  <c r="R55" i="1"/>
  <c r="N17" i="1"/>
  <c r="AC17" i="1" s="1"/>
  <c r="R17" i="1"/>
  <c r="N12" i="1"/>
  <c r="AC12" i="1" s="1"/>
  <c r="R12" i="1"/>
  <c r="N51" i="1"/>
  <c r="AC51" i="1" s="1"/>
  <c r="R51" i="1"/>
  <c r="N44" i="1"/>
  <c r="AC44" i="1" s="1"/>
  <c r="R44" i="1"/>
  <c r="N25" i="1"/>
  <c r="AC25" i="1" s="1"/>
  <c r="AE25" i="1" s="1"/>
  <c r="R25" i="1"/>
  <c r="N56" i="1"/>
  <c r="AC56" i="1" s="1"/>
  <c r="R56" i="1"/>
  <c r="Q40" i="1"/>
  <c r="AE56" i="1" l="1"/>
  <c r="AD56" i="1"/>
  <c r="AH56" i="1" s="1"/>
  <c r="AE55" i="1"/>
  <c r="AD55" i="1"/>
  <c r="AE17" i="1"/>
  <c r="AD17" i="1"/>
  <c r="X59" i="1"/>
  <c r="U59" i="1"/>
  <c r="X58" i="1"/>
  <c r="U58" i="1"/>
  <c r="M58" i="1"/>
  <c r="R58" i="1" s="1"/>
  <c r="N58" i="1" l="1"/>
  <c r="AC58" i="1" s="1"/>
  <c r="AG58" i="1" l="1"/>
  <c r="AG59" i="1" s="1"/>
  <c r="AE58" i="1"/>
  <c r="AD58" i="1"/>
  <c r="AF58" i="1" l="1"/>
  <c r="AH58" i="1" s="1"/>
  <c r="AF59" i="1"/>
  <c r="AF50" i="1"/>
  <c r="AC59" i="1"/>
  <c r="AD59" i="1" s="1"/>
  <c r="AD12" i="1"/>
  <c r="AE59" i="1" l="1"/>
  <c r="AH59" i="1"/>
  <c r="AE43" i="1"/>
  <c r="AD43" i="1"/>
  <c r="AF12" i="1"/>
  <c r="AE12" i="1"/>
  <c r="AI58" i="1"/>
  <c r="AH12" i="1" l="1"/>
  <c r="AI12" i="1" s="1"/>
  <c r="AE50" i="1"/>
  <c r="AD50" i="1"/>
  <c r="Q54" i="1"/>
  <c r="X54" i="1"/>
  <c r="U54" i="1"/>
  <c r="M54" i="1"/>
  <c r="R54" i="1" l="1"/>
  <c r="AH50" i="1"/>
  <c r="AI50" i="1" s="1"/>
  <c r="AF43" i="1"/>
  <c r="AH43" i="1" s="1"/>
  <c r="AE51" i="1"/>
  <c r="AD51" i="1"/>
  <c r="N54" i="1"/>
  <c r="AC54" i="1" s="1"/>
  <c r="AG54" i="1"/>
  <c r="AF54" i="1" s="1"/>
  <c r="AF51" i="1" l="1"/>
  <c r="AH51" i="1" s="1"/>
  <c r="AD54" i="1"/>
  <c r="AE54" i="1"/>
  <c r="AH54" i="1" l="1"/>
  <c r="AI54" i="1" s="1"/>
  <c r="AE44" i="1"/>
  <c r="AD44" i="1"/>
  <c r="X53" i="1"/>
  <c r="U53" i="1"/>
  <c r="X52" i="1"/>
  <c r="U52" i="1"/>
  <c r="L52" i="1"/>
  <c r="M52" i="1" s="1"/>
  <c r="N52" i="1" l="1"/>
  <c r="AC52" i="1" s="1"/>
  <c r="AD52" i="1" s="1"/>
  <c r="AE60" i="1"/>
  <c r="AD60" i="1"/>
  <c r="AF44" i="1"/>
  <c r="AE52" i="1" l="1"/>
  <c r="AC53" i="1" s="1"/>
  <c r="AD53" i="1" s="1"/>
  <c r="AH44" i="1"/>
  <c r="AI44" i="1" s="1"/>
  <c r="AF60" i="1"/>
  <c r="AH60" i="1" s="1"/>
  <c r="AI60" i="1" s="1"/>
  <c r="AD25" i="1"/>
  <c r="AE53" i="1" l="1"/>
  <c r="AF25" i="1"/>
  <c r="AH25" i="1" s="1"/>
  <c r="AI25" i="1" s="1"/>
  <c r="AF55" i="1" l="1"/>
  <c r="AH55" i="1" s="1"/>
  <c r="AI55" i="1" s="1"/>
  <c r="AI56" i="1"/>
  <c r="Q48" i="1"/>
  <c r="X49" i="1"/>
  <c r="U49" i="1"/>
  <c r="X48" i="1"/>
  <c r="U48" i="1"/>
  <c r="M48" i="1"/>
  <c r="X47" i="1"/>
  <c r="U47" i="1"/>
  <c r="L47" i="1"/>
  <c r="M47" i="1" s="1"/>
  <c r="N48" i="1" l="1"/>
  <c r="AC48" i="1" s="1"/>
  <c r="AD48" i="1" s="1"/>
  <c r="R48" i="1"/>
  <c r="N47" i="1"/>
  <c r="AC47" i="1" s="1"/>
  <c r="AE47" i="1" s="1"/>
  <c r="AF17" i="1"/>
  <c r="Q47" i="1"/>
  <c r="AG48" i="1"/>
  <c r="R47" i="1" l="1"/>
  <c r="Q52" i="1"/>
  <c r="AG52" i="1" s="1"/>
  <c r="R52" i="1"/>
  <c r="AF48" i="1"/>
  <c r="AH48" i="1" s="1"/>
  <c r="AI48" i="1" s="1"/>
  <c r="AG49" i="1"/>
  <c r="AF49" i="1" s="1"/>
  <c r="AH17" i="1"/>
  <c r="AI17" i="1" s="1"/>
  <c r="AD47" i="1"/>
  <c r="AE48" i="1"/>
  <c r="AC49" i="1" s="1"/>
  <c r="AD49" i="1" s="1"/>
  <c r="AG47" i="1"/>
  <c r="AF47" i="1" s="1"/>
  <c r="AF52" i="1" l="1"/>
  <c r="AH52" i="1" s="1"/>
  <c r="AG53" i="1"/>
  <c r="AF53" i="1" s="1"/>
  <c r="AH47" i="1"/>
  <c r="AI47" i="1" s="1"/>
  <c r="AH49" i="1"/>
  <c r="AE49" i="1"/>
  <c r="Q45" i="1"/>
  <c r="X46" i="1"/>
  <c r="U46" i="1"/>
  <c r="X45" i="1"/>
  <c r="U45" i="1"/>
  <c r="M45" i="1"/>
  <c r="R45" i="1" l="1"/>
  <c r="AH53" i="1"/>
  <c r="AI52" i="1"/>
  <c r="AC45" i="1"/>
  <c r="AE45" i="1" s="1"/>
  <c r="AC46" i="1" s="1"/>
  <c r="AD45" i="1" l="1"/>
  <c r="AG45" i="1"/>
  <c r="AG46" i="1" s="1"/>
  <c r="AD46" i="1"/>
  <c r="AE46" i="1"/>
  <c r="AF45" i="1" l="1"/>
  <c r="AH45" i="1" s="1"/>
  <c r="AF46" i="1"/>
  <c r="AH46" i="1" s="1"/>
  <c r="AI43" i="1" l="1"/>
  <c r="AI51" i="1"/>
  <c r="AI45" i="1"/>
  <c r="X42" i="1" l="1"/>
  <c r="U42" i="1"/>
  <c r="X41" i="1"/>
  <c r="U41" i="1"/>
  <c r="X40" i="1"/>
  <c r="U40" i="1"/>
  <c r="M40" i="1"/>
  <c r="AC40" i="1" l="1"/>
  <c r="AE40" i="1" s="1"/>
  <c r="AC41" i="1" s="1"/>
  <c r="R40" i="1"/>
  <c r="AG40" i="1"/>
  <c r="AF40" i="1" l="1"/>
  <c r="AG41" i="1"/>
  <c r="AF41" i="1" s="1"/>
  <c r="AD40" i="1"/>
  <c r="AD41" i="1"/>
  <c r="AE41" i="1"/>
  <c r="AC42" i="1" s="1"/>
  <c r="AH40" i="1" l="1"/>
  <c r="AG42" i="1"/>
  <c r="AF42" i="1" s="1"/>
  <c r="AH41" i="1"/>
  <c r="AD42" i="1"/>
  <c r="AE42" i="1"/>
  <c r="AH42" i="1" l="1"/>
  <c r="AI40" i="1"/>
  <c r="X39" i="1" l="1"/>
  <c r="U39" i="1"/>
  <c r="X38" i="1"/>
  <c r="U38" i="1"/>
  <c r="M38" i="1"/>
  <c r="AC38" i="1" l="1"/>
  <c r="AD38" i="1" l="1"/>
  <c r="AE38" i="1"/>
  <c r="AC39" i="1" s="1"/>
  <c r="AD39" i="1" l="1"/>
  <c r="AE39" i="1"/>
  <c r="M37" i="1" l="1"/>
  <c r="N37" i="1" s="1"/>
  <c r="AD37" i="1"/>
  <c r="AF37" i="1"/>
  <c r="AH37" i="1" l="1"/>
  <c r="Q37" i="1"/>
  <c r="Q30" i="1"/>
  <c r="Q29" i="1"/>
  <c r="AI37" i="1" l="1"/>
  <c r="AI33" i="1"/>
  <c r="AI32" i="1"/>
  <c r="Q38" i="1"/>
  <c r="AG38" i="1" s="1"/>
  <c r="R38" i="1"/>
  <c r="R37" i="1"/>
  <c r="AF38" i="1" l="1"/>
  <c r="AH38" i="1" s="1"/>
  <c r="AG39" i="1"/>
  <c r="AF39" i="1" s="1"/>
  <c r="M35" i="1"/>
  <c r="Q35" i="1"/>
  <c r="AD35" i="1"/>
  <c r="AF35" i="1"/>
  <c r="AD36" i="1"/>
  <c r="AF36" i="1"/>
  <c r="R35" i="1" l="1"/>
  <c r="AH35" i="1"/>
  <c r="AH36" i="1"/>
  <c r="AH39" i="1"/>
  <c r="AI38" i="1"/>
  <c r="X30" i="1"/>
  <c r="U30" i="1"/>
  <c r="AG30" i="1" s="1"/>
  <c r="AF30" i="1" s="1"/>
  <c r="AH30" i="1" s="1"/>
  <c r="M30" i="1"/>
  <c r="X29" i="1"/>
  <c r="U29" i="1"/>
  <c r="AG29" i="1" s="1"/>
  <c r="AF29" i="1" s="1"/>
  <c r="AH29" i="1" s="1"/>
  <c r="L29" i="1"/>
  <c r="M29" i="1" s="1"/>
  <c r="X28" i="1"/>
  <c r="U28" i="1"/>
  <c r="M28" i="1"/>
  <c r="N28" i="1" s="1"/>
  <c r="R30" i="1" l="1"/>
  <c r="N30" i="1"/>
  <c r="R29" i="1"/>
  <c r="N29" i="1"/>
  <c r="AI30" i="1"/>
  <c r="AI29" i="1"/>
  <c r="M24" i="1" l="1"/>
  <c r="N24" i="1" s="1"/>
  <c r="AC24" i="1" l="1"/>
  <c r="AE24" i="1" l="1"/>
  <c r="AD24" i="1"/>
  <c r="Q18" i="1" l="1"/>
  <c r="Q20" i="1"/>
  <c r="Q24" i="1" l="1"/>
  <c r="AG24" i="1" s="1"/>
  <c r="AF24" i="1" s="1"/>
  <c r="AH24" i="1" s="1"/>
  <c r="R24" i="1"/>
  <c r="Q28" i="1"/>
  <c r="AG28" i="1" s="1"/>
  <c r="AF28" i="1" s="1"/>
  <c r="AH28" i="1" s="1"/>
  <c r="R28" i="1"/>
  <c r="X20" i="1"/>
  <c r="U20" i="1"/>
  <c r="M20" i="1"/>
  <c r="X19" i="1"/>
  <c r="U19" i="1"/>
  <c r="X18" i="1"/>
  <c r="U18" i="1"/>
  <c r="M18" i="1"/>
  <c r="R20" i="1" l="1"/>
  <c r="N20" i="1"/>
  <c r="AC20" i="1" s="1"/>
  <c r="AD20" i="1" s="1"/>
  <c r="N18" i="1"/>
  <c r="AC18" i="1" s="1"/>
  <c r="AE18" i="1" s="1"/>
  <c r="AC19" i="1" s="1"/>
  <c r="R18" i="1"/>
  <c r="AG18" i="1"/>
  <c r="AG20" i="1"/>
  <c r="AF20" i="1" s="1"/>
  <c r="AF18" i="1" l="1"/>
  <c r="AG19" i="1"/>
  <c r="AF19" i="1" s="1"/>
  <c r="AD18" i="1"/>
  <c r="AE20" i="1"/>
  <c r="AH20" i="1"/>
  <c r="AD19" i="1"/>
  <c r="AE19" i="1"/>
  <c r="AI28" i="1" l="1"/>
  <c r="AI18" i="1"/>
  <c r="AH18" i="1"/>
  <c r="AI24" i="1"/>
  <c r="AI20" i="1"/>
  <c r="AH19" i="1"/>
  <c r="X15" i="1" l="1"/>
  <c r="U15" i="1"/>
  <c r="X14" i="1"/>
  <c r="U14" i="1"/>
  <c r="X13" i="1"/>
  <c r="U13" i="1"/>
  <c r="M13" i="1"/>
  <c r="AC13" i="1" l="1"/>
  <c r="AE13" i="1" l="1"/>
  <c r="AC14" i="1" s="1"/>
  <c r="AD14" i="1" s="1"/>
  <c r="AD13" i="1"/>
  <c r="AE14" i="1" l="1"/>
  <c r="AC15" i="1" l="1"/>
  <c r="AE15" i="1" l="1"/>
  <c r="AC16" i="1" s="1"/>
  <c r="AD15" i="1"/>
  <c r="AD16" i="1" l="1"/>
  <c r="AE16" i="1"/>
  <c r="X11" i="1"/>
  <c r="U11" i="1"/>
  <c r="M11" i="1"/>
  <c r="N11" i="1" l="1"/>
  <c r="AC11" i="1" s="1"/>
  <c r="AD11" i="1" l="1"/>
  <c r="AE11" i="1"/>
  <c r="X10" i="1" l="1"/>
  <c r="U10" i="1"/>
  <c r="J8" i="18" l="1"/>
  <c r="M9" i="1"/>
  <c r="Q11" i="1" l="1"/>
  <c r="AG11" i="1" s="1"/>
  <c r="AF11" i="1" s="1"/>
  <c r="R11" i="1"/>
  <c r="Q13" i="1"/>
  <c r="AG13" i="1" s="1"/>
  <c r="R13" i="1"/>
  <c r="Q9" i="1"/>
  <c r="AG14" i="1" l="1"/>
  <c r="AF13" i="1"/>
  <c r="AH11" i="1"/>
  <c r="AI11" i="1" s="1"/>
  <c r="R9" i="1"/>
  <c r="P18" i="18"/>
  <c r="P10" i="18"/>
  <c r="L18" i="18"/>
  <c r="L10" i="18"/>
  <c r="H18" i="18"/>
  <c r="H10" i="18"/>
  <c r="P23" i="18"/>
  <c r="P6" i="18"/>
  <c r="L23" i="18"/>
  <c r="L14" i="18"/>
  <c r="L6" i="18"/>
  <c r="T6" i="18"/>
  <c r="H23" i="18"/>
  <c r="H14" i="18"/>
  <c r="H6" i="18"/>
  <c r="AH13" i="1" l="1"/>
  <c r="AI13" i="1"/>
  <c r="AF14" i="1"/>
  <c r="AG15" i="1"/>
  <c r="AG16" i="1" s="1"/>
  <c r="AF16" i="1" s="1"/>
  <c r="AH16" i="1" s="1"/>
  <c r="R8" i="18"/>
  <c r="V12" i="18"/>
  <c r="R25" i="18"/>
  <c r="R16" i="18"/>
  <c r="N8" i="18"/>
  <c r="R21" i="18"/>
  <c r="J16" i="18"/>
  <c r="N21" i="18"/>
  <c r="J12" i="18"/>
  <c r="N16" i="18"/>
  <c r="V25" i="18"/>
  <c r="J25" i="18"/>
  <c r="J21" i="18"/>
  <c r="N25" i="18"/>
  <c r="V8" i="18"/>
  <c r="R12" i="18"/>
  <c r="N12" i="18"/>
  <c r="X9" i="1"/>
  <c r="U9" i="1"/>
  <c r="N9" i="1"/>
  <c r="AF15" i="1" l="1"/>
  <c r="AH14" i="1"/>
  <c r="AG9" i="1"/>
  <c r="AG10" i="1" s="1"/>
  <c r="AC9" i="1"/>
  <c r="AE9" i="1" s="1"/>
  <c r="AC10" i="1" s="1"/>
  <c r="AE10" i="1" s="1"/>
  <c r="AH15" i="1" l="1"/>
  <c r="AF10" i="1"/>
  <c r="AD10" i="1"/>
  <c r="AI9" i="1" l="1"/>
  <c r="AH10" i="1"/>
  <c r="R23" i="18"/>
  <c r="J10" i="18"/>
  <c r="R6" i="18"/>
  <c r="J18" i="18"/>
  <c r="J6" i="18"/>
  <c r="N10" i="18"/>
  <c r="V10" i="18"/>
  <c r="N6" i="18"/>
  <c r="V6" i="18"/>
  <c r="R10" i="18"/>
  <c r="N14" i="18"/>
  <c r="J14" i="18"/>
  <c r="N18" i="18"/>
  <c r="R18" i="18"/>
  <c r="N23" i="18"/>
  <c r="J23" i="18"/>
  <c r="H21" i="18"/>
  <c r="P16" i="18"/>
  <c r="T8" i="18"/>
  <c r="L12" i="18"/>
  <c r="H25" i="18"/>
  <c r="P12" i="18"/>
  <c r="L16" i="18"/>
  <c r="H16" i="18"/>
  <c r="H12" i="18"/>
  <c r="L21" i="18"/>
  <c r="T12" i="18"/>
  <c r="P21" i="18"/>
  <c r="L8" i="18"/>
  <c r="P25" i="18"/>
  <c r="L25" i="18"/>
  <c r="P8" i="18"/>
  <c r="H8" i="18"/>
  <c r="AD9" i="1" l="1"/>
  <c r="AF9" i="1" l="1"/>
  <c r="AH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03" authorId="0" shapeId="0" xr:uid="{00000000-0006-0000-0000-000001000000}">
      <text>
        <r>
          <rPr>
            <sz val="11"/>
            <color theme="1"/>
            <rFont val="Calibri"/>
            <family val="2"/>
          </rPr>
          <t>======
ID#AAAAWbIt64I
PORTCALIDAD02 PCA02. PORTCALIDAD02    (2022-03-02 22:49:55)
IDENTIFIQUE LAS ESTRATEGIAS MAS IMPORTANTES  DEL CRUCE DE ESTOS DOS ASPECTOS DEBILIDADES-AMENAZAS</t>
        </r>
      </text>
    </comment>
    <comment ref="F103" authorId="0" shapeId="0" xr:uid="{00000000-0006-0000-0000-000002000000}">
      <text>
        <r>
          <rPr>
            <sz val="11"/>
            <color theme="1"/>
            <rFont val="Calibri"/>
            <family val="2"/>
          </rPr>
          <t>======
ID#AAAAWbIt64Q
PORTCALIDAD02 PCA02. PORTCALIDAD02    (2022-03-02 22:49:55)
IDENTIFIQUE LAS ESTRATEGIAS MAS IMPORTANTES  DEL CRUCE DE ESTOS DOS ASPECTOS DEBILIDAD-OPORTUNIDAD</t>
        </r>
      </text>
    </comment>
    <comment ref="G103" authorId="0" shapeId="0" xr:uid="{00000000-0006-0000-0000-000003000000}">
      <text>
        <r>
          <rPr>
            <sz val="11"/>
            <color theme="1"/>
            <rFont val="Calibri"/>
            <family val="2"/>
          </rPr>
          <t>======
ID#AAAAWbIt64M
PORTCALIDAD02 PCA02. PORTCALIDAD02    (2022-03-02 22:49:55)
IDENTIFIQUE LAS ESTRATEGIAS MAS IMPORTANTES  DEL CRUCE DE ESTOS DOS ASPECTOS FORTALEZAS-AMENAZAS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F7" authorId="0" shapeId="0" xr:uid="{00000000-0006-0000-0200-000001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G7" authorId="0" shapeId="0" xr:uid="{00000000-0006-0000-0200-000002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H7" authorId="0" shapeId="0" xr:uid="{00000000-0006-0000-0200-000003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F2" authorId="0" shapeId="0" xr:uid="{ED6EEE93-0B22-4273-893E-4778EF8FAA1E}">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G2" authorId="0" shapeId="0" xr:uid="{31FBEA48-8952-47DC-8B5F-88E957B4F79E}">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sharedStrings.xml><?xml version="1.0" encoding="utf-8"?>
<sst xmlns="http://schemas.openxmlformats.org/spreadsheetml/2006/main" count="2183" uniqueCount="1009">
  <si>
    <t>Descripción del Riesgo</t>
  </si>
  <si>
    <t>Impacto</t>
  </si>
  <si>
    <t>Probabilidad</t>
  </si>
  <si>
    <t>%</t>
  </si>
  <si>
    <t>Alta</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</si>
  <si>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</si>
  <si>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</si>
  <si>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</si>
  <si>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</si>
  <si>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</si>
  <si>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</si>
  <si>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</si>
  <si>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</si>
  <si>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</si>
  <si>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</si>
  <si>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</si>
  <si>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</si>
  <si>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</si>
  <si>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</si>
  <si>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</si>
  <si>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</si>
  <si>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</si>
  <si>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</si>
  <si>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</si>
  <si>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</si>
  <si>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</si>
  <si>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</si>
  <si>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</si>
  <si>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</si>
  <si>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</si>
  <si>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</si>
  <si>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</si>
  <si>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</si>
  <si>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</si>
  <si>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</si>
  <si>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</si>
  <si>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</si>
  <si>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</si>
  <si>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Probabilidad Residual Final</t>
  </si>
  <si>
    <t>Impacto Residual Final</t>
  </si>
  <si>
    <t>Zona de Riesgo Inherente</t>
  </si>
  <si>
    <t>Clasificación del Riesgo</t>
  </si>
  <si>
    <t>Muy Baja</t>
  </si>
  <si>
    <t>Frecuencia de la Actividad</t>
  </si>
  <si>
    <t>Baja</t>
  </si>
  <si>
    <t>Muy Alta</t>
  </si>
  <si>
    <t>Tabla Criterios para definir el nivel de probabilidad</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</si>
  <si>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</si>
  <si>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</si>
  <si>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</si>
  <si>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</si>
  <si>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</si>
  <si>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</si>
  <si>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</si>
  <si>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</si>
  <si>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</si>
  <si>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</si>
  <si>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</si>
  <si>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</si>
  <si>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</si>
  <si>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</si>
  <si>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</si>
  <si>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</si>
  <si>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</si>
  <si>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</si>
  <si>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</si>
  <si>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Plan de accion (solo para la opción reducir)</t>
  </si>
  <si>
    <t>Criterios de impacto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</si>
  <si>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</si>
  <si>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</si>
  <si>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</si>
  <si>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</si>
  <si>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</si>
  <si>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</si>
  <si>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</si>
  <si>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</si>
  <si>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</si>
  <si>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</si>
  <si>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</si>
  <si>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</si>
  <si>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</si>
  <si>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</si>
  <si>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</si>
  <si>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</si>
  <si>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</si>
  <si>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</si>
  <si>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</si>
  <si>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</si>
  <si>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</si>
  <si>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</si>
  <si>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</si>
  <si>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</si>
  <si>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</si>
  <si>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</si>
  <si>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</si>
  <si>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</si>
  <si>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</si>
  <si>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</si>
  <si>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</si>
  <si>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</si>
  <si>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</si>
  <si>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</si>
  <si>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Análisis del riesgo inherente</t>
  </si>
  <si>
    <t>Evaluación del riesgo - Valoración de los controles</t>
  </si>
  <si>
    <t>Evaluación del riesgo - Nivel del riesgo residual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</si>
  <si>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</si>
  <si>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</si>
  <si>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</si>
  <si>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</si>
  <si>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</si>
  <si>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</si>
  <si>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</si>
  <si>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</si>
  <si>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</si>
  <si>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</si>
  <si>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</si>
  <si>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</si>
  <si>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</si>
  <si>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</si>
  <si>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</si>
  <si>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</si>
  <si>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</si>
  <si>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</si>
  <si>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</si>
  <si>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</si>
  <si>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</si>
  <si>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</si>
  <si>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</si>
  <si>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</si>
  <si>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</si>
  <si>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</si>
  <si>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</si>
  <si>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</si>
  <si>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</si>
  <si>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</si>
  <si>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</si>
  <si>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</si>
  <si>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</si>
  <si>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</si>
  <si>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</si>
  <si>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Diligencie el nombre del proceso al cual se le identificarán y valorarán los riesgos.</t>
  </si>
  <si>
    <t>Descripción - Lineamientos para el diligenciamiento</t>
  </si>
  <si>
    <t>Soporte Evidencia</t>
  </si>
  <si>
    <t>Indicador Producto</t>
  </si>
  <si>
    <t>CODIGO: OADS-F-14</t>
  </si>
  <si>
    <t xml:space="preserve">MAPA DE RIESGOS DE CORRUPCIÓN </t>
  </si>
  <si>
    <t>CONTROL DE CAMBIOS</t>
  </si>
  <si>
    <t>No. VERSION</t>
  </si>
  <si>
    <t>FECHA</t>
  </si>
  <si>
    <t xml:space="preserve"> RESPONSABLE </t>
  </si>
  <si>
    <t>DESCRIPCION</t>
  </si>
  <si>
    <t>27/10/2020</t>
  </si>
  <si>
    <t>María Pilar Patiño Bello</t>
  </si>
  <si>
    <t>Revision de formato</t>
  </si>
  <si>
    <t>Se Actualiza formato, inclusión de criterios</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</si>
  <si>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</si>
  <si>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</si>
  <si>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</si>
  <si>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</si>
  <si>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</si>
  <si>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</si>
  <si>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</si>
  <si>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</si>
  <si>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</si>
  <si>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</si>
  <si>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</si>
  <si>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</si>
  <si>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</si>
  <si>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¿Generar pérdida de credibilidad del sector?</t>
  </si>
  <si>
    <t>¿Ocasionar lesiones físicas o pérdida de vidas humanas?</t>
  </si>
  <si>
    <t>¿Afectar la imagen regional?</t>
  </si>
  <si>
    <t>¿Afectar la imagen nacional?</t>
  </si>
  <si>
    <t>Respuesta</t>
  </si>
  <si>
    <t>Si</t>
  </si>
  <si>
    <t>No</t>
  </si>
  <si>
    <t>Riesgo 1</t>
  </si>
  <si>
    <t>Riesgo 2</t>
  </si>
  <si>
    <t>Riesgo 3</t>
  </si>
  <si>
    <t>Riesgo 4</t>
  </si>
  <si>
    <t>Riesgo 5</t>
  </si>
  <si>
    <t>Total de preguntas afirmativas</t>
  </si>
  <si>
    <t>Total preguntas negativas</t>
  </si>
  <si>
    <t>Puntaje Respuestas</t>
  </si>
  <si>
    <t>Calificación del Riesgo</t>
  </si>
  <si>
    <t xml:space="preserve">No. </t>
  </si>
  <si>
    <t>¿Dar lugar a procesos Penales?</t>
  </si>
  <si>
    <t>¿Genera Daño Ambiental?</t>
  </si>
  <si>
    <t>Se inlcuye columna G para identificación de Subproceso</t>
  </si>
  <si>
    <t>Subproceso</t>
  </si>
  <si>
    <t>VERSION: 02</t>
  </si>
  <si>
    <t>FECHA: 27/10/2020</t>
  </si>
  <si>
    <t>Ejecución y Administración de procesos</t>
  </si>
  <si>
    <t>Plan de auditoria OACI-F-04
Informe final  de Auditoria OACI-F-16</t>
  </si>
  <si>
    <t xml:space="preserve">Zona de Riesgo </t>
  </si>
  <si>
    <t>Cuatrimestral</t>
  </si>
  <si>
    <t>CONTROL INTERNO</t>
  </si>
  <si>
    <t>Carencia de controles en la entrega de mercancias</t>
  </si>
  <si>
    <t>Posibilidad de incumplimiento de necesidades de la entidad debido al favorecimiento por la aceptación de bienes e insumos que no cumplan lo establecido contractualmente.</t>
  </si>
  <si>
    <t>Gestión Suministros y Activos Fijos</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</si>
  <si>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</si>
  <si>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t>Factura, Certificación de recibido a satisfacción; informe mensual de ingreso y egresos a contabildad</t>
  </si>
  <si>
    <t xml:space="preserve">Falta de control en los requisitos técnicos frente a cada una de las especificaciones establecidas en el anexo tecnico. 
</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</si>
  <si>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</si>
  <si>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TECNOLÓGICA</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</si>
  <si>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</si>
  <si>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</si>
  <si>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</si>
  <si>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IB-F-01 Formato Proceso de validación de ingreso de Activos relacionado con equipos Biomédicos
Acta de recibo del equipo a satisfacción</t>
  </si>
  <si>
    <t>GESTIÓN DE CONTRATACIÓN</t>
  </si>
  <si>
    <t>Actas de comité de contratación realizadas en el periodo evalluado</t>
  </si>
  <si>
    <t>No aplicación de lo establecido en la ley 1474 de 2011</t>
  </si>
  <si>
    <t xml:space="preserve">Falta de seguimiento a la aceptacion de la glosa                </t>
  </si>
  <si>
    <t>Auditoria Cuentas Médicas</t>
  </si>
  <si>
    <t>Facturación</t>
  </si>
  <si>
    <t xml:space="preserve">Formato F-F-17  Control de evidencias por facturación revisada. (consolida en una bases de datos).
Informe mensual Socialización de inconsistencias encontradas y planes de mejora a implementar.
</t>
  </si>
  <si>
    <t>Omision de los controles establecidos en los procedimientos</t>
  </si>
  <si>
    <t>Posibilidad de pérdida de recursos debido a que los funcionarios de cartera puedan ser objeto de concusión en ejercicio de sus funciones, por parte de los responsables de pago</t>
  </si>
  <si>
    <t>Cartera</t>
  </si>
  <si>
    <t xml:space="preserve">Falta de control en los requisitos técnicos frente a cada una de las especificaciones establecidas en el estudio previo. 
</t>
  </si>
  <si>
    <t>Posibilidad de Sanciones administrativas y disciplinarias por Favorecimiento a un tercero  en la emisión de Conceptos Técnicos en la Contratación asociada a la adquisición, mantenimiento de   infraestructura hospitalaria y  equipo industrial.</t>
  </si>
  <si>
    <t>Gestión Mantenimiento</t>
  </si>
  <si>
    <t>C-F-28 Estudio Previo de Conveniencia y Oportunidad</t>
  </si>
  <si>
    <t xml:space="preserve">Dar aplicación estricta a lo que establece las especificaciones técnicas y el Estudio de conveniencia y oportunidad </t>
  </si>
  <si>
    <t>Coordinador de Mantenimiento</t>
  </si>
  <si>
    <t>C-F-28 Estudio de conveniencia y oportunidad
C-F-31 Evaluación ténica definida</t>
  </si>
  <si>
    <t>Según la necesidad el líder de mantenimiento basado en las especificaciones técnicas y las ofertas presentadas por los proveedores emite el Concepto Técnico a través del formato C-F-31 Evaluación técnica Definitiva</t>
  </si>
  <si>
    <t xml:space="preserve">
Evaluación Técnica definitiva C-F-31
Especificaciones Técnicas
Propuestas</t>
  </si>
  <si>
    <t>No validacion de la informacion publicada.</t>
  </si>
  <si>
    <t>Posibilidad de Pérdida de recursos e imagen institucional debido a la alteración de la Información registrada en los Sistemas de información por parte de uno o más colaboradores del proceso en favorecimiento de un tercero.</t>
  </si>
  <si>
    <t>Sistemas</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</si>
  <si>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</si>
  <si>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Informe de 2193 publicado en la ruta respectiva, correos electrónicos de la gestión del reporte
\\hsrtunclu\Estadisticas\Estadisticas\Estadisticas_2022\Decreto_2193_2022</t>
  </si>
  <si>
    <t>Pantallazo directorio activo de usuarios registrados</t>
  </si>
  <si>
    <t>Posibilidad de Sanciones administrativas y disciplinarias por Favorecimiento a un tercero  en la emisión de Conceptos Técnicos en la Contratación asociada al proceso</t>
  </si>
  <si>
    <t>Calidad
Seguridad y Salud en el Trabajo
Gestión Ambiental</t>
  </si>
  <si>
    <t>Según la necesidad el líder del proceso basado en las especificaciones técnicas y las ofertas presentadas por los proveedores emite el Concepto Técnico a través del formato C-F-31 Evaluación técnica Definitiva</t>
  </si>
  <si>
    <t xml:space="preserve">
Evaluación Técnica definitiva C-F-31 del periodo evaluado
Especificaciones Técnicas
Propuestas</t>
  </si>
  <si>
    <t>Interés indebido sobre la vinculación del personal</t>
  </si>
  <si>
    <t>Posibilidad de Investigaciones de los organismos de control, disciplinarias y sanciones pecuniarias por Favorecer a un aspirante en el acceso a un cargo  sin el lleno de requisitos legales (personal de planta, CPS, empresa Temporal y Tercerizados asistenciales)</t>
  </si>
  <si>
    <t>Gestión del Talento Humano</t>
  </si>
  <si>
    <t>Relación de contratos del periodo a evaluar
TF-F-45 Verificación requisitos de hoja de vida
Hojas de vida personal vinculado
Anexo Técnico personal en mision
ECO, Formato TH-F-45 Relación de contratos con número o Radicado</t>
  </si>
  <si>
    <t>Coordinador de Talento Humano</t>
  </si>
  <si>
    <t>Según la necesidad el líder de Talento Humano basado en las especificaciones técnicas y las ofertas presentadas por los proveedores emite el Concepto Técnico a través del formato C-F-31 Evaluación técnica Definitiva</t>
  </si>
  <si>
    <t>Evaluación Técnica definitiva C-F-31
Especificaciones Técnicas
Propuestas</t>
  </si>
  <si>
    <t>Posibilidad de afectación del servicio, Investigaciones y sanciones disciplinarias debido al favorecimiento a terceros mediante  la emisión de la evaluación técnica final en la contratación</t>
  </si>
  <si>
    <t xml:space="preserve">
Evaluación Técnica definitiva C-F-31, Propuesta Económica</t>
  </si>
  <si>
    <t>APOYO SERVICIOS DE SALUD</t>
  </si>
  <si>
    <t>No adherencia al procedimiento de selección y adquisición de medicamentos y dispositivos médicos</t>
  </si>
  <si>
    <t xml:space="preserve">Posibilidad de Investigaciones y sanciones disciplinarias o  detrimento patrimonial debido al favorecimiento a terceros mediante la adquisición de medicamentos y dispositivos médicos </t>
  </si>
  <si>
    <t>GESTIÓN FARMACÉUTICA</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</si>
  <si>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</si>
  <si>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Relación contratos del periodo evaluado, C-F-28 Estudio previo de conveniencia y oportunidad, C-F-31 Evaluación Técnica Definitiva</t>
  </si>
  <si>
    <t>Gestión Quirúrgica</t>
  </si>
  <si>
    <t xml:space="preserve">
Evaluación Técnica definitiva C-F-31
Hojas de vida</t>
  </si>
  <si>
    <t>No. DEL RIESGO</t>
  </si>
  <si>
    <t>Tipo de Riesgo</t>
  </si>
  <si>
    <t>Impacto Inherente</t>
  </si>
  <si>
    <t>Zona de Riesgo Residual</t>
  </si>
  <si>
    <t>Corrupción</t>
  </si>
  <si>
    <t>Asesor oficina de control interno</t>
  </si>
  <si>
    <t xml:space="preserve">Posibilidad de afectación del servicio por favorecimiento a terceros en la evaluación técnica final en la contratación que conlleven a  investigaciones y sanciones disciplinarias </t>
  </si>
  <si>
    <t>Según necesidad la coordinación de apoyos de servicios de salud y Laboratorio Clinico y Laboratorio Clinico, basado en los requisitos contractuales y especificaciones técnicas emite el Concepto Técnico a través del formato C-F-31 Evaluación técnica Definitiva</t>
  </si>
  <si>
    <t>Coordinación de apoyos de servicios de salud y Laboratorio Clinico</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</si>
  <si>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</si>
  <si>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Según la necesidad la oficina de prestaciónn de servicio, basado en los requisitos contractuales y especificaciones técnicas emite el Concepto Técnico a través del formato C-F-31 Evaluación técnica Definitiva (para entidades), TH-F-68 ENTREVISTA CONCEPTO TÉCNICO    
( SUPERVISOR) ( CPS)</t>
  </si>
  <si>
    <t>Gestion de investigacion e innovacion</t>
  </si>
  <si>
    <t xml:space="preserve"> Legal</t>
  </si>
  <si>
    <t>operacional, reputacional, legal</t>
  </si>
  <si>
    <t>operacional, reputacional, legal, financiero</t>
  </si>
  <si>
    <t xml:space="preserve">Uso indebido por parte del personal del HUSRT de los activos muebles y/o bienes de consumo
Falencia en el control de las cantidades a utilizar en determinadas tareas.
Fatla de sentido de pertenencia </t>
  </si>
  <si>
    <t xml:space="preserve">Falta de integridad del funcionario.
Ausencia de normas, reglamentos politicas procesos y procedimientos.
Existencia de intereses personales.
Existencia de interes personal de la autoridad para desviar u omitir los procedimientos al interior de la entidad.
</t>
  </si>
  <si>
    <t>Desconocimiento de cambios en la normatividad.
Falta de verificación de los presupuestos normativos.</t>
  </si>
  <si>
    <t xml:space="preserve">Exceso de poder
Intereses particulares
Falencias en la seguridad de la informacion
Fallas en la custodia de la informacion
Manejo indebido de la informacion
</t>
  </si>
  <si>
    <t xml:space="preserve">Modificacion de la informacion de manera anonima
Ciberataques hechos de manera externa que afectan la informacion de la institucion.
Vulnerabilidad del sistema información de la institucion.
Divulgación de información confidencial por parte de los empleados de forma accidental.
</t>
  </si>
  <si>
    <t>Desconocimiento de las  directrices generales de investigación del HUSRT por parte de actores interesados</t>
  </si>
  <si>
    <t>Falta de pertenencia con los recursos de la institucion intereses economicos y/o personales , falta de mecanismos para controlar el uso de equipos biomedicos.</t>
  </si>
  <si>
    <t>Fraude</t>
  </si>
  <si>
    <t xml:space="preserve">Gestion de Suministros y activos fijos 
</t>
  </si>
  <si>
    <t>Gestion Financiera</t>
  </si>
  <si>
    <t>Descripción del Riesgo Impacto</t>
  </si>
  <si>
    <t>Riesgo 6</t>
  </si>
  <si>
    <t>Riesgo 7</t>
  </si>
  <si>
    <t>Riesgo 8</t>
  </si>
  <si>
    <t>Riesgo 9</t>
  </si>
  <si>
    <t>Riesgo 10</t>
  </si>
  <si>
    <t xml:space="preserve">Pregunta:
</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</si>
  <si>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</si>
  <si>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Riesgo 11</t>
  </si>
  <si>
    <t>Riesgo 12</t>
  </si>
  <si>
    <t>Riesgo 13</t>
  </si>
  <si>
    <t>Riesgo 14</t>
  </si>
  <si>
    <t>Riesgo 15</t>
  </si>
  <si>
    <t>Riesgo 16</t>
  </si>
  <si>
    <t>Riesgo 17</t>
  </si>
  <si>
    <t>Riesgo 18</t>
  </si>
  <si>
    <t>Riesgo 19</t>
  </si>
  <si>
    <t>Riesgo 20</t>
  </si>
  <si>
    <t>Riesgo 21</t>
  </si>
  <si>
    <t>Riesgo 22</t>
  </si>
  <si>
    <t>Riesgo 23</t>
  </si>
  <si>
    <t>Riesgo 24</t>
  </si>
  <si>
    <t>Riesgo 25</t>
  </si>
  <si>
    <t>Riesgo 26</t>
  </si>
  <si>
    <t>Riesgo 27</t>
  </si>
  <si>
    <t>Riesgo 28</t>
  </si>
  <si>
    <t>Riesgo 29</t>
  </si>
  <si>
    <t>Contratos e informes de supervision.</t>
  </si>
  <si>
    <t>Actas de comité de investigación y  bioetica . 
GAC-F-04 Consentimiento informado comité de bioeticca
GAC-F-05 Carta de compromiso del comite de bioetica e investigación
GAC-F- 6 formato de evaluación y seguimiento de evaluaciones.
GAC-F -14 Resumen de investigación</t>
  </si>
  <si>
    <t xml:space="preserve">Documentar procedimiento entrega de insumo y suministros </t>
  </si>
  <si>
    <t>Coordinador de Almacen</t>
  </si>
  <si>
    <t>Procedimiento actualizado</t>
  </si>
  <si>
    <t>Agosto de 2023</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</si>
  <si>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</si>
  <si>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</si>
  <si>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 C-F-28 Estudio previo de conveniencia y oportunidad , requerimientos, subasta inversa, o convocatoria publica. 
 C-F-27 Estudio previo de conveniencia y oportunidad - prestación de servicios</t>
  </si>
  <si>
    <t xml:space="preserve">Solicitud de pedido de insumos de consumo realizado por SERVINTE
Comprabante de egreso Servinte/ modulo de activos
</t>
  </si>
  <si>
    <t xml:space="preserve">El tecnico administrativo de almacen encargado del modulo de activos del sistema de información sevinte recibe las solicitudes de los procesos por sistema, genera la salida de almacen a traves del comprobante de egreso, el cual es analizado y  aprobado por el coordinador de almacen, el comprobante se entrega a los tecnicos encargados de llevar el suministro a cada área 
</t>
  </si>
  <si>
    <t>posibilidda de trafico de influencias conflicto de intereses  (amistas o enemistad,  persona influyente) en el proceso de vinculacion de personal para favorecer un tercero</t>
  </si>
  <si>
    <t>Posible detrimento patrimonial por uso indebido de los bienes de consumo en favorecimientoa un tercero.</t>
  </si>
  <si>
    <t>Factor de riesgo</t>
  </si>
  <si>
    <t>Identificación de riesgo</t>
  </si>
  <si>
    <t>Contratistas, empleados, proveedores</t>
  </si>
  <si>
    <t>clientes,  Contratistas, empleados
Personas Naturales, Personas  Jurídicas.</t>
  </si>
  <si>
    <t>clientes,  usuarios, proveedores, asociados, accionistas,   Contratistas, empleados
Personas Naturales, Personas  Jurídicas.</t>
  </si>
  <si>
    <t>Contratistas, funcionarios, Personas
Naturales y Personas  Jurídicas, asociados</t>
  </si>
  <si>
    <t xml:space="preserve"> Contratistas, empleados</t>
  </si>
  <si>
    <t>clientes,  usuarios,    Contratistas, empleados
Personas Naturales, Personas  Jurídicas, asociados</t>
  </si>
  <si>
    <t>clientes,  usuarios,   Contratistas, empleados
Personas Naturales, Personas  Jurídicas, asociados</t>
  </si>
  <si>
    <t>Empleados-contratistas</t>
  </si>
  <si>
    <t>contratista-empleado-proveedor</t>
  </si>
  <si>
    <t>contraparte-cliente-proveedor-empleado -contratista</t>
  </si>
  <si>
    <t>contraparte-cliente-proveedor-empleado</t>
  </si>
  <si>
    <t>SICOF
Operacional</t>
  </si>
  <si>
    <t>Consecuencias</t>
  </si>
  <si>
    <t>Categoria del Riesgo</t>
  </si>
  <si>
    <t>Causas</t>
  </si>
  <si>
    <t xml:space="preserve">Sanciones, pérdida de credibilidad y confiabilidad en los informes de control interno  </t>
  </si>
  <si>
    <t xml:space="preserve"> incumplimiento de necesidades de la entidad </t>
  </si>
  <si>
    <t xml:space="preserve">detrimento patrimonial </t>
  </si>
  <si>
    <t xml:space="preserve">investigaciones y sanciones disciplinarias, penales y fiscales </t>
  </si>
  <si>
    <t xml:space="preserve">investigaciones de carácter penal </t>
  </si>
  <si>
    <t>Posibilidad de Sanciones de los Entes de inspección vigilancia y control por la Exclusion del giro a proveedores y contratistas para presionar y obtener algun beneficio personal.</t>
  </si>
  <si>
    <t xml:space="preserve">Sanciones de los Entes de inspección vigilancia y control </t>
  </si>
  <si>
    <t xml:space="preserve"> Pérdida de Recursos económicos de la Instiución </t>
  </si>
  <si>
    <t xml:space="preserve"> Pérdida Recursos económicos de la Entidad y/o  Investigaciones y sanciones disciplinarias </t>
  </si>
  <si>
    <t>pérdida de recursos</t>
  </si>
  <si>
    <t xml:space="preserve"> Posibilidad de  Investigaciones y sanciones disciplinarias y punitivas</t>
  </si>
  <si>
    <t xml:space="preserve">Posibilidad de providencias en contra de la institución, por inefectivo seguimiento a procesos judiciales o favorecimiento a la parte demandante al ejercer una defensa judicial  </t>
  </si>
  <si>
    <t>providencias en contra de la institución</t>
  </si>
  <si>
    <t xml:space="preserve"> Sanciones administrativas y disciplinarias </t>
  </si>
  <si>
    <t xml:space="preserve"> Pérdida de recursos e imagen institucional </t>
  </si>
  <si>
    <t>Sanciones administrativas y disciplinarias</t>
  </si>
  <si>
    <t xml:space="preserve"> Investigaciones de los organismos de control, disciplinarias y sanciones pecuniarias</t>
  </si>
  <si>
    <t xml:space="preserve">Afectación del servicio 
 investigaciones y sanciones disciplinarias 
</t>
  </si>
  <si>
    <t xml:space="preserve"> Investigaciones y sanciones disciplinarias o  detrimento patrimonial </t>
  </si>
  <si>
    <t xml:space="preserve">afectación del servicio, Investigaciones y sanciones disciplinarias </t>
  </si>
  <si>
    <t xml:space="preserve">Detrimento patrimonial </t>
  </si>
  <si>
    <t xml:space="preserve"> trafico de influencias conflicto de intereses  (amistas o enemistad,  persona influyente)</t>
  </si>
  <si>
    <t xml:space="preserve"> Investigaciones y sanciones disciplinarias</t>
  </si>
  <si>
    <t>Posibilidad de Sanciones administrativas y disciplinarias por uso indebido de la informacion para obtener un beneficio particular.</t>
  </si>
  <si>
    <t xml:space="preserve">Investigaciones, sanciones administrativas, disciplinarias y detrimentro patrimonial </t>
  </si>
  <si>
    <t>Posibilidad de sanciones administrativas y disciplinarias por concentración de poder que puede generar prácticas no éticas o de conflictos de interés en investigaciones desarrolladas en el HUSRT para beneficio de un tercero</t>
  </si>
  <si>
    <t xml:space="preserve"> sanciones administrativas y disciplinarias</t>
  </si>
  <si>
    <t xml:space="preserve">  Investigaciones, sanciones administrativas y disciplinarias</t>
  </si>
  <si>
    <t xml:space="preserve"> Investigaciones, sanciones administrativas, disciplinarias y afectacion economica</t>
  </si>
  <si>
    <t xml:space="preserve">Posibilidad de Investigaciones, sanciones administrativas, disciplinarias y afectacion economica </t>
  </si>
  <si>
    <t xml:space="preserve">Posible afectación del servicio, Investigaciones y sanciones disciplinarias por  uso indebido y/o perdida de equipos biomedicos por intereses  personales
</t>
  </si>
  <si>
    <t>afectación del servicio, Investigaciones y sanciones disciplinarias</t>
  </si>
  <si>
    <t>El Analista principal diariamente verifica que los egresos generados esten efectivamente facturados, de acuerdo a lo establecido en el procedimiento F-PR-15 Audtoría Administrativa, a través del formato F-F-17 Control de evidencias por facturación revisada</t>
  </si>
  <si>
    <t>Dar seguimiento y trazabilidad a las inconsistencias encontradas en la facturación</t>
  </si>
  <si>
    <t>Lider de Facturación</t>
  </si>
  <si>
    <t xml:space="preserve">Informe mensual Socialización de inconsistencias encontradas </t>
  </si>
  <si>
    <t>Verificar que el nuevo aspirante cumpla con los requisitos normativos</t>
  </si>
  <si>
    <t>TF-F-45 Verificación requisitos de hoja de vida</t>
  </si>
  <si>
    <t>Coordinador administrativo de famrmacia</t>
  </si>
  <si>
    <t>C-F-31 Evaluación Técnica Definitiva</t>
  </si>
  <si>
    <t>Intarfaces de los procesos
Estados Financieros publicados.</t>
  </si>
  <si>
    <t>Contadora</t>
  </si>
  <si>
    <t>No aplicación de lo establecido en la resolución 173 de 2021 donde se adopta Manual de contratación en lo referente a la selección objetiva</t>
  </si>
  <si>
    <t>Aplicar los establecido en la resolución 173 de 2021 donde se adopta Manual de contratación para cada modalidd de contratos</t>
  </si>
  <si>
    <t>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t>
  </si>
  <si>
    <t>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</si>
  <si>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Según necesidad prestación de servicios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</si>
  <si>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 xml:space="preserve">Solicitud de cesantias.
Certificado de cumplimiento de requisitos.
Autorización de pago de cesantias
Oficio autorización de pago de cesantias
Certificado de cumplimiento de requisitos
Registro fotografico de visita de reconocimiento.
</t>
  </si>
  <si>
    <t>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t>
  </si>
  <si>
    <t>formato IB-F-05 "Reporte diario de fallas de equipos biomedicos"
 llamados de las areas a traves del aplicativo HRCATCH,
IB-F-24 Reporte De Mantenimiento Digital Hrcatch
 formato IB-F-54 "Reporte de daño de dotación hospitalaria
Formato TH-F-15 Asistencia de colaboradores a eventos de capacitación</t>
  </si>
  <si>
    <t xml:space="preserve">THF-67 Declaración De Situaciones De Conflicto De Intereses Servidor Público O Contratista,
 TH-F-92  Formato De Declaración De Intereses Particulares Del Personal En Misión
</t>
  </si>
  <si>
    <t>Codigo: OADS-F-38</t>
  </si>
  <si>
    <t>ESE. HOSPITAL UNIVERSITARIO SAN RAFAEL DE TUNJA</t>
  </si>
  <si>
    <t>Version: 03</t>
  </si>
  <si>
    <t>INSTRUMENTO DE PLANEACION MATRIZ DOFA</t>
  </si>
  <si>
    <t>Fecha: 28/02/2022</t>
  </si>
  <si>
    <t>DOFA</t>
  </si>
  <si>
    <t>PROCESO</t>
  </si>
  <si>
    <r>
      <t xml:space="preserve">FACTORES INTERNOS: 
</t>
    </r>
    <r>
      <rPr>
        <b/>
        <sz val="11"/>
        <color theme="1"/>
        <rFont val="Calibri"/>
        <family val="2"/>
      </rPr>
      <t>Los aspectos internos tales como el talento humano, procesos y procedimientos, estructura organizacional, cadena de servicio, recursos disponibles, cultura organizacional, sistemas de información, Tecnología, socioculturales, requisitos legales institucionales</t>
    </r>
    <r>
      <rPr>
        <b/>
        <sz val="11"/>
        <color theme="1"/>
        <rFont val="Calibri"/>
        <family val="2"/>
      </rPr>
      <t>, infraestructura, financiera</t>
    </r>
    <r>
      <rPr>
        <b/>
        <sz val="11"/>
        <color rgb="FFFF0000"/>
        <rFont val="Calibri"/>
        <family val="2"/>
      </rPr>
      <t xml:space="preserve"> </t>
    </r>
    <r>
      <rPr>
        <b/>
        <sz val="11"/>
        <color theme="1"/>
        <rFont val="Calibri"/>
        <family val="2"/>
      </rPr>
      <t>, mejora continua, innovación, comités institucionales, comunicaciones</t>
    </r>
  </si>
  <si>
    <r>
      <t>FACTORES EXTERNOS 
 L</t>
    </r>
    <r>
      <rPr>
        <b/>
        <sz val="11"/>
        <color theme="1"/>
        <rFont val="Calibri"/>
        <family val="2"/>
      </rPr>
      <t>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 Emergencia Sanitaria, socioculturales, proveedores/contratistas, usuarios, inversores, entidades gubernamentales, comunidad académica, sostenibilidad y preservación del medio ambiente.</t>
    </r>
  </si>
  <si>
    <t>Nº</t>
  </si>
  <si>
    <t>FORTALEZA</t>
  </si>
  <si>
    <t>DEBILIDAD</t>
  </si>
  <si>
    <t>OPORTUNIDAD</t>
  </si>
  <si>
    <t>AMENAZA</t>
  </si>
  <si>
    <r>
      <rPr>
        <sz val="11"/>
        <color theme="9"/>
        <rFont val="Tahoma"/>
        <family val="2"/>
      </rPr>
      <t xml:space="preserve">Campañas eficaces de educación ambiental de cada uno de los programas de GA </t>
    </r>
    <r>
      <rPr>
        <sz val="11"/>
        <color rgb="FFFF0000"/>
        <rFont val="Tahoma"/>
        <family val="2"/>
      </rPr>
      <t>y de autocuidado de los PGR</t>
    </r>
  </si>
  <si>
    <t>Falta de adherencia del personal en cuanto a educación ambiental</t>
  </si>
  <si>
    <r>
      <t xml:space="preserve">Apoyo de los lideres (SISOS) de los tercerizados en cuanto al </t>
    </r>
    <r>
      <rPr>
        <sz val="11"/>
        <color rgb="FFFF0000"/>
        <rFont val="Tahoma"/>
        <family val="2"/>
      </rPr>
      <t>cumplimiento del SG-SST</t>
    </r>
    <r>
      <rPr>
        <sz val="11"/>
        <rFont val="Tahoma"/>
        <family val="2"/>
      </rPr>
      <t xml:space="preserve"> y</t>
    </r>
    <r>
      <rPr>
        <sz val="11"/>
        <color theme="9"/>
        <rFont val="Tahoma"/>
        <family val="2"/>
      </rPr>
      <t xml:space="preserve"> a la adherencia al SGA.</t>
    </r>
  </si>
  <si>
    <r>
      <rPr>
        <b/>
        <sz val="11"/>
        <color theme="9"/>
        <rFont val="Tahoma"/>
        <family val="2"/>
      </rPr>
      <t xml:space="preserve">Falta de </t>
    </r>
    <r>
      <rPr>
        <sz val="11"/>
        <color theme="9"/>
        <rFont val="Tahoma"/>
        <family val="2"/>
      </rPr>
      <t>Cultura de los usuarios (no autocuidado prácticas ambientales)</t>
    </r>
  </si>
  <si>
    <t>Cumplimiento de los rangos permisibles en los parametros de DBO5,
Grasas y Aceites, en pro de la calidad del vertimiento</t>
  </si>
  <si>
    <r>
      <t xml:space="preserve">Falta de adherencia a </t>
    </r>
    <r>
      <rPr>
        <sz val="11"/>
        <color theme="9"/>
        <rFont val="Tahoma"/>
        <family val="2"/>
      </rPr>
      <t>los PGA (programas de gestión ambiental)</t>
    </r>
    <r>
      <rPr>
        <sz val="11"/>
        <rFont val="Tahoma"/>
        <family val="2"/>
      </rPr>
      <t xml:space="preserve"> y a los</t>
    </r>
    <r>
      <rPr>
        <sz val="11"/>
        <color rgb="FFFF0000"/>
        <rFont val="Tahoma"/>
        <family val="2"/>
      </rPr>
      <t xml:space="preserve"> PGR (programas de gestión del riesgo SST)</t>
    </r>
  </si>
  <si>
    <r>
      <t xml:space="preserve">Promover alianzas que aportes a la sosteniblidad ambiental en la institución </t>
    </r>
    <r>
      <rPr>
        <b/>
        <sz val="11"/>
        <color theme="9"/>
        <rFont val="Tahoma"/>
        <family val="2"/>
      </rPr>
      <t>(gobernacion, entes no gubernamentales)</t>
    </r>
  </si>
  <si>
    <t>Incumplimiento en la adherencia por parte de los tercerizados en cuanto a criterios legales de obligatorio cumplimiento</t>
  </si>
  <si>
    <t>Aporte para la huella de carbono por medio de  del proyecto del jardin botánico.</t>
  </si>
  <si>
    <t>Falta de adherencia a herramienta ALISTA de ARL POSITIVA, con el fin de llevar trazabilidad de objetivos del SG</t>
  </si>
  <si>
    <r>
      <t xml:space="preserve">Aumento de recurso humano </t>
    </r>
    <r>
      <rPr>
        <b/>
        <sz val="11"/>
        <color theme="9"/>
        <rFont val="Tahoma"/>
        <family val="2"/>
      </rPr>
      <t>competente para el control de los aspectos ambientales y/o</t>
    </r>
    <r>
      <rPr>
        <sz val="11"/>
        <color theme="9"/>
        <rFont val="Tahoma"/>
        <family val="2"/>
      </rPr>
      <t xml:space="preserve"> ante la emergencia sanitaria</t>
    </r>
  </si>
  <si>
    <t>Emergencia Sanitaria</t>
  </si>
  <si>
    <r>
      <t xml:space="preserve">Aprovechamiento de material reciclaje: Carton, plasticos, vidrio, papel.
</t>
    </r>
    <r>
      <rPr>
        <b/>
        <sz val="11"/>
        <color theme="9" tint="-0.249977111117893"/>
        <rFont val="Tahoma"/>
        <family val="2"/>
      </rPr>
      <t/>
    </r>
  </si>
  <si>
    <t>Falta de implementos para la reaccion ante emergencias como señalización, dotación de equipos de emergencia (red nueva de conraincendios y evaluación ISH)</t>
  </si>
  <si>
    <t>Apoyo de los lideres (SISOS) de los tercerizados en cuanto al cumplimiento de los SG y/o adherencia al SGA y SG-SST</t>
  </si>
  <si>
    <t>Escenarios de vulnerabilidad generados por el ingreso de terceros a la institución  (derrames, explosiones, incendios)</t>
  </si>
  <si>
    <r>
      <t xml:space="preserve">Recurso humano con experiencia en manejo de sistemas de </t>
    </r>
    <r>
      <rPr>
        <sz val="11"/>
        <color theme="9"/>
        <rFont val="Tahoma"/>
        <family val="2"/>
      </rPr>
      <t xml:space="preserve">gestión ambiental </t>
    </r>
    <r>
      <rPr>
        <sz val="11"/>
        <rFont val="Tahoma"/>
        <family val="2"/>
      </rPr>
      <t xml:space="preserve">y de </t>
    </r>
    <r>
      <rPr>
        <sz val="11"/>
        <color rgb="FFFF0000"/>
        <rFont val="Tahoma"/>
        <family val="2"/>
      </rPr>
      <t>SST</t>
    </r>
    <r>
      <rPr>
        <sz val="11"/>
        <rFont val="Tahoma"/>
        <family val="2"/>
      </rPr>
      <t xml:space="preserve"> en la parte operativa</t>
    </r>
  </si>
  <si>
    <t>Falta de transferencia de conocimiento al par del cargo, debido a la rotación de persona</t>
  </si>
  <si>
    <t>Promover alianzas que aporten a la seguridad y salud de los trabajadores y/o usuarios</t>
  </si>
  <si>
    <t xml:space="preserve">Incumplimiento de gestor de residuos frente a la disposición final adecuada de los mismos
</t>
  </si>
  <si>
    <t>Incremento de la Utilidad en un 50% en el aprovechameinto de material reciclable</t>
  </si>
  <si>
    <t>Falta de herramientas tecnologicas para medición de indicadores de desempeño ambiental</t>
  </si>
  <si>
    <t>Apoyo por parte de las ARL en temas relacionados con capacitaciones, inspecciones entre otros</t>
  </si>
  <si>
    <t>Hacer accesible información sensible a terceros sin autorización previa de la institución</t>
  </si>
  <si>
    <r>
      <t>Evaluación y seguimiento a los tercerizados en cuanto al cumplimiento de los sistemas de gestión como lo son:</t>
    </r>
    <r>
      <rPr>
        <sz val="11"/>
        <color theme="9"/>
        <rFont val="Tahoma"/>
        <family val="2"/>
      </rPr>
      <t xml:space="preserve"> SGA</t>
    </r>
    <r>
      <rPr>
        <sz val="11"/>
        <rFont val="Tahoma"/>
        <family val="2"/>
      </rPr>
      <t xml:space="preserve"> y en cuanto al </t>
    </r>
    <r>
      <rPr>
        <sz val="11"/>
        <color rgb="FFFF0000"/>
        <rFont val="Tahoma"/>
        <family val="2"/>
      </rPr>
      <t>SG-SST</t>
    </r>
  </si>
  <si>
    <t xml:space="preserve">Uso inadecuado de recursos naturales (agua y energia) a nivel general en los servicios de la Institución </t>
  </si>
  <si>
    <r>
      <t xml:space="preserve">Replantear las metas de los </t>
    </r>
    <r>
      <rPr>
        <sz val="11"/>
        <color theme="9"/>
        <rFont val="Tahoma"/>
        <family val="2"/>
      </rPr>
      <t>objetivos ambientales</t>
    </r>
    <r>
      <rPr>
        <sz val="11"/>
        <rFont val="Tahoma"/>
        <family val="2"/>
      </rPr>
      <t xml:space="preserve"> asi como los indicadores de medición de cumplimiento en </t>
    </r>
    <r>
      <rPr>
        <sz val="11"/>
        <color rgb="FFFF0000"/>
        <rFont val="Tahoma"/>
        <family val="2"/>
      </rPr>
      <t>materia SST</t>
    </r>
    <r>
      <rPr>
        <sz val="11"/>
        <rFont val="Tahoma"/>
        <family val="2"/>
      </rPr>
      <t>, de acuerdo al resultado de las auditorias externas</t>
    </r>
  </si>
  <si>
    <t>Multas por partes de entidades externas que regulan sustancias en Colombia</t>
  </si>
  <si>
    <r>
      <t>Divulgación del</t>
    </r>
    <r>
      <rPr>
        <sz val="11"/>
        <color rgb="FFFF0000"/>
        <rFont val="Tahoma"/>
        <family val="2"/>
      </rPr>
      <t xml:space="preserve"> SG-SST</t>
    </r>
    <r>
      <rPr>
        <sz val="11"/>
        <rFont val="Tahoma"/>
        <family val="2"/>
      </rPr>
      <t xml:space="preserve"> y</t>
    </r>
    <r>
      <rPr>
        <sz val="11"/>
        <color theme="9"/>
        <rFont val="Tahoma"/>
        <family val="2"/>
      </rPr>
      <t xml:space="preserve"> SG-SGA,</t>
    </r>
    <r>
      <rPr>
        <sz val="11"/>
        <rFont val="Tahoma"/>
        <family val="2"/>
      </rPr>
      <t xml:space="preserve"> por medio de correos institucionales, grupos de whatsapp, carteleras, videos, entre otros</t>
    </r>
  </si>
  <si>
    <t>Deficiencia de ventilación según estudio de higiene</t>
  </si>
  <si>
    <r>
      <t>Contar con proveedores que realicen las mediciones ambientales en materia de</t>
    </r>
    <r>
      <rPr>
        <sz val="11"/>
        <color rgb="FFFF0000"/>
        <rFont val="Tahoma"/>
        <family val="2"/>
      </rPr>
      <t xml:space="preserve"> SST </t>
    </r>
    <r>
      <rPr>
        <sz val="11"/>
        <rFont val="Tahoma"/>
        <family val="2"/>
      </rPr>
      <t xml:space="preserve">y </t>
    </r>
    <r>
      <rPr>
        <sz val="11"/>
        <color theme="9"/>
        <rFont val="Tahoma"/>
        <family val="2"/>
      </rPr>
      <t>GA</t>
    </r>
  </si>
  <si>
    <r>
      <t xml:space="preserve">Seguimiento oportuno al cumplimiento de los objetivos de los sistemas de gestión de </t>
    </r>
    <r>
      <rPr>
        <sz val="11"/>
        <color rgb="FFFF0000"/>
        <rFont val="Calibri"/>
        <family val="2"/>
      </rPr>
      <t>SST</t>
    </r>
    <r>
      <rPr>
        <sz val="11"/>
        <rFont val="Calibri"/>
        <family val="2"/>
      </rPr>
      <t xml:space="preserve"> como de</t>
    </r>
    <r>
      <rPr>
        <sz val="11"/>
        <color theme="9"/>
        <rFont val="Calibri"/>
        <family val="2"/>
      </rPr>
      <t xml:space="preserve"> GA</t>
    </r>
  </si>
  <si>
    <t>Deficiencia en implementación del sistema globalmente armonizado (productos quimicos)</t>
  </si>
  <si>
    <t>Contar con recurso humano con las competencias requeridas por parte de la ARL, con el fin de abordar y realizar seguimiento en cuanto al procedimiento y matriz legal del SGSST</t>
  </si>
  <si>
    <t>Implementacion de acciones que contribuyen a garantizar la sostenibilidad y el mantenimiento preventivo y continuo de las Condiciones ambientales (Agua, suelo, aire)
Instalacion de cinco (5) trampas de grasa en los servicios de alimentación y cafeteria que permite reducir los niveles de concetracion de este parametro en el vertimiento, contribuyendo al manejo adecuado al recurso hidrico.
Cuartos de Residuos que cuentan con condiciones de asepsia y capacidad de almacenamiento de residuos.
Inclusion de analisis de emisiones en el plan anual de adquisiciones.</t>
  </si>
  <si>
    <t>Falta de articulación por parte del COPASST de los tercerizados de mayor impacto con los de la institución</t>
  </si>
  <si>
    <t>Control de la recurrencia en impactos ambientales negativos en ocasión al Aumento en el numero de inspecciones y capacitaciones</t>
  </si>
  <si>
    <t>Falta de asignación de presupuesto para innovación de energia sostenible</t>
  </si>
  <si>
    <t>Ejecución de la herramienta de Zonificacion de los servicios que permite priorizar el estado de cumplimiento de los mismos</t>
  </si>
  <si>
    <t xml:space="preserve">Valoración de la eficacia de gestion del riesgo (zonificación)
Actualizacion del catastro hidrosanitario y electricos
Elaboración de ciclo de vida </t>
  </si>
  <si>
    <t xml:space="preserve">Capacitacion con el fin de fortalecer los conocimientos normativos a los lideres de los sistemas de GA y SST de forma continua </t>
  </si>
  <si>
    <t>No se conserva información documentada de la evaluación de cumplimiento, toma de acciones,  conocimiento y comprensión del estado de cumplimento de los requisitos legales identificados en  la matriz de requisitos legales de SST</t>
  </si>
  <si>
    <t xml:space="preserve">
Incumplimiento de requisito legal en cuanto a la implementacion del Sistema Globalmente Armonizado (Sustancias Quimicas)</t>
  </si>
  <si>
    <r>
      <t xml:space="preserve">Falta de analisis de información recolectada en campo </t>
    </r>
    <r>
      <rPr>
        <b/>
        <sz val="11"/>
        <color rgb="FFFF0000"/>
        <rFont val="Calibri"/>
        <family val="2"/>
      </rPr>
      <t>en materia de SST</t>
    </r>
    <r>
      <rPr>
        <sz val="11"/>
        <color rgb="FFFF0000"/>
        <rFont val="Calibri"/>
        <family val="2"/>
      </rPr>
      <t xml:space="preserve">, como inspecciones y mediciones ambientales </t>
    </r>
  </si>
  <si>
    <t>Infraestructura Antigua que no garantiza la conduccion del caudal generado y obstruccion en tuberias y cañerias a causa de residuos solidos dispuestos en los mismos, perjudicando el ambiente interno de la instalaciones.</t>
  </si>
  <si>
    <r>
      <t xml:space="preserve">Falta de Empoderamiento de los Lideres de los Procesos frente a los </t>
    </r>
    <r>
      <rPr>
        <sz val="11"/>
        <color rgb="FFFF0000"/>
        <rFont val="Calibri"/>
        <family val="2"/>
      </rPr>
      <t xml:space="preserve">SG SST </t>
    </r>
    <r>
      <rPr>
        <sz val="11"/>
        <color theme="9"/>
        <rFont val="Calibri"/>
        <family val="2"/>
      </rPr>
      <t>y GA</t>
    </r>
  </si>
  <si>
    <t>Ordenar el procedimiento de manera secuencial y coherente teniendo en cuenta que en la  etapa de identificación de requisitos legales se presenta la auditoria de los mismos y establecer la responsabilidad de actualización y mantenimiento de la matriz legal tanto de GA como de SST</t>
  </si>
  <si>
    <t>Ausentismo y aumento enfermedades laborales por COVID</t>
  </si>
  <si>
    <t>SIAU-AMBULATORIOS</t>
  </si>
  <si>
    <t xml:space="preserve">CONTAR CON DIVERSIDAD DE ESPECIALIDADES </t>
  </si>
  <si>
    <t xml:space="preserve">NUMERO DE HORAS CONTRATADAS VS LAS PROGRAMADAS </t>
  </si>
  <si>
    <t xml:space="preserve">AMPLIACION DE NUEVOS SERVICIOS </t>
  </si>
  <si>
    <t xml:space="preserve">COMPETENCIA CON OTRAS ISNTITUCIONES PRIVADAS </t>
  </si>
  <si>
    <t>CONTAR CON UN TALENTO HUMANO IDONEO</t>
  </si>
  <si>
    <t xml:space="preserve">ROTACION DE PERSONAL </t>
  </si>
  <si>
    <t xml:space="preserve">MEJORAR LA COMODIDAD DE LAS INSTALACIONES </t>
  </si>
  <si>
    <t xml:space="preserve">LA INSATISFACCION DE LOS USUARIOS </t>
  </si>
  <si>
    <t xml:space="preserve">EL NIEVEL DE COMPLEJIDAD DE LA INSTITUCION </t>
  </si>
  <si>
    <t xml:space="preserve">SOBREOCUPACION, EN LOS SERVICIOS HOSPITALARIOS </t>
  </si>
  <si>
    <t xml:space="preserve">MEJORAR EL TRATO Y ENTREGA DE INFORMACION A LA FAMILIA Y USUARIO </t>
  </si>
  <si>
    <t xml:space="preserve">INCUMPLIMIENTO DE PAGO PARTE DE LAS EPS HACIA EL HOSPITAL </t>
  </si>
  <si>
    <t xml:space="preserve">SE CUENTA CON PROCESOS ESTANDARIZADOS Y DOCUMENTADOS </t>
  </si>
  <si>
    <t xml:space="preserve">LA INFRAESTRUCTURA CORTA PARA LA PRESTACION DE SERVICIOS </t>
  </si>
  <si>
    <t xml:space="preserve">CRECIMIENTO EN NUMERO DE CAMAS </t>
  </si>
  <si>
    <t>SE CUENTA CON PROGRAMAS INSTITUCIONALES QUE SON VANGUARDIA DTO</t>
  </si>
  <si>
    <t xml:space="preserve">DIFICULTAD EN EL ACCESO A CONSULTA Y PROCEDIMIENTOS DIAGNOSTICOS </t>
  </si>
  <si>
    <t xml:space="preserve">ARTICULARSE CON LA RED HOSPITALARIA DEL DPTO </t>
  </si>
  <si>
    <t xml:space="preserve">COMPROMISO DEL TALENTO HUMANO </t>
  </si>
  <si>
    <t xml:space="preserve">LA ENTREGA DE LA INFORMACION ES INSUFICIENTE  </t>
  </si>
  <si>
    <t xml:space="preserve">DIVERSIFICACION EN LA ASIGNACION DE CITAS </t>
  </si>
  <si>
    <t xml:space="preserve">UNICA IPS PUBLICA DE III NIVEL  DEL DEPARTAMENTO </t>
  </si>
  <si>
    <t xml:space="preserve">CUENTA CON HISTORIA CLINICA SISTEMATIZADA </t>
  </si>
  <si>
    <t xml:space="preserve">CUENTA CON TRASPORTE MEDICALIZADO </t>
  </si>
  <si>
    <t xml:space="preserve">CUENTA CON PROGRAMA ESTRUCTURADO DE SEGURIDAD DEL PACIENTE </t>
  </si>
  <si>
    <t xml:space="preserve">ES LA UNICA ISNTITUCION DE CARÁCTER UNIVERSITARIO POR </t>
  </si>
  <si>
    <t xml:space="preserve">RECONOCIMIENTO DEPARTAMENTAL </t>
  </si>
  <si>
    <t>FARMACIA</t>
  </si>
  <si>
    <t>Talento humano idoneo</t>
  </si>
  <si>
    <t>Actualmente no se realiza  seguimiento farmacoterapeutico</t>
  </si>
  <si>
    <t>Los productos que brinda son de muy buena calidad y seguros</t>
  </si>
  <si>
    <t>No se cuenta con codigo de barras para el manejo de inventario</t>
  </si>
  <si>
    <t>Compromiso y trabajo en equipo</t>
  </si>
  <si>
    <t>Actualmente no se realiza conciliacion medicamentosa</t>
  </si>
  <si>
    <t xml:space="preserve">Crecimiento financiero </t>
  </si>
  <si>
    <t>El espacio es insuficiente en todas las areas tanto de almacenamiento como administrativas</t>
  </si>
  <si>
    <t>Se cuenta con programa de capacitaciones</t>
  </si>
  <si>
    <t>Actualmente no se cuenta con programa de farmacocinetica clinica</t>
  </si>
  <si>
    <t>Posibilidad de introducción de tecnología actual a actividades.</t>
  </si>
  <si>
    <t>No se cuenta con un modulo en el sistema para el control de inventarios donde se generen alarmas para realizar los pedidos de acuerdo a los consumos maximos y minimos</t>
  </si>
  <si>
    <t>Diversidad de productos para expandir los servicios prestados</t>
  </si>
  <si>
    <t xml:space="preserve">Posibilidad de expansion y crecimiento </t>
  </si>
  <si>
    <t xml:space="preserve">El modulo de mezclas se debe ajustar a la nueva normatividad </t>
  </si>
  <si>
    <t>Certificacion en buenas practicas de manufactura</t>
  </si>
  <si>
    <t>Certificacion en buenas practicas de elaboracion de la central de adecuacion y preparacion de medicamentos con las areas de: preparaciones parenterales, antibioticos, oncologia, magistrales y reempaque y reenvase</t>
  </si>
  <si>
    <t>hace falta de mas personal para la ejecucion de programas para lograr la acreditacion</t>
  </si>
  <si>
    <t>Proceso, programas y procedimientos están debidamente documentados y soportados</t>
  </si>
  <si>
    <t>Rentabilidad en los procesos de la CAMP</t>
  </si>
  <si>
    <t>Acreditacion institucional</t>
  </si>
  <si>
    <t xml:space="preserve">UNIDAD DE CUIDADO INTENSIVO PEDIATRICO </t>
  </si>
  <si>
    <t>Talento humano entrenado y con experiencia.</t>
  </si>
  <si>
    <t xml:space="preserve">No disponibilidad  de   tecnología   para  incrementar  complejidad  : Gasto C , ECMO </t>
  </si>
  <si>
    <t>Incrementar   Complejidad :  Cubiculos   con  Aislamiento de Presion negativa</t>
  </si>
  <si>
    <t xml:space="preserve">Variabilidad  en Porcentaje Ocupacional </t>
  </si>
  <si>
    <t>Disponibilidad  de Algunas  Supraespecialidades</t>
  </si>
  <si>
    <t xml:space="preserve">No disponibilidad  algunas   supraespecialidades  Oncologia, Hematologia, Gastroenterologia  Neumologia  </t>
  </si>
  <si>
    <t xml:space="preserve">Ampliar  servicios Centro   Cardiovascular- Oncologico  Infantil  </t>
  </si>
  <si>
    <t xml:space="preserve">Tarifas  </t>
  </si>
  <si>
    <t xml:space="preserve">Alta  Capacidad   Resolutiva  </t>
  </si>
  <si>
    <t xml:space="preserve">Tiempo de grupo  de    rehabilitacion limitado para   atencion  de pacientes en Ucip   Fines de  semana </t>
  </si>
  <si>
    <t xml:space="preserve">Asignar  Grupo d  erehabilitacion para manejo  paciente  Pediátrico   </t>
  </si>
  <si>
    <t xml:space="preserve">Cercania   Bogota  </t>
  </si>
  <si>
    <t>Metodologia  de   Contratación de  todo el personal.  Remuneración laboral insuficiente, por salario de Tecnólogo</t>
  </si>
  <si>
    <t xml:space="preserve">Planta  de  Personal  </t>
  </si>
  <si>
    <t xml:space="preserve">Inestabilidad  Laboral - Falta   de   compromiso   y vinculo  institucional  </t>
  </si>
  <si>
    <t xml:space="preserve">Cuidado de enfermeria personalizado, humanizado y con calidez </t>
  </si>
  <si>
    <t>No hay suficiente  personal capacitado en el hospital para cubrir incapacidades o calamidades del personal de enfermeria.</t>
  </si>
  <si>
    <t xml:space="preserve">Capacitar a personal de urgencias y pediatria en el manejo de paciente critico pediatrico </t>
  </si>
  <si>
    <t>Deficit de recurso humano con competencias para cubri las necesidades del servicio.</t>
  </si>
  <si>
    <t xml:space="preserve">Planes de cuidado de enfermeria especializados en las atencion del paciente critico pediatrico  </t>
  </si>
  <si>
    <t xml:space="preserve">Planes de cuidado trasversales que no son específicos para el servicio y necesidades del paciente pediátrico </t>
  </si>
  <si>
    <t xml:space="preserve">Integrar comité de soporte institucional en la atencion, y supervisión del procesos de atencion paciente pediatrico. </t>
  </si>
  <si>
    <t xml:space="preserve">Recursos e insumos necesarios para brindar cuidado de calidad al paciente </t>
  </si>
  <si>
    <t>Existe numero significativo de personal auxiliar de enfermeria con restricciones laborales.</t>
  </si>
  <si>
    <t xml:space="preserve">incremento en el numero de enfermedades laborales e incapacidades </t>
  </si>
  <si>
    <t xml:space="preserve">capacitacion continua en el manejo de equipos medicos </t>
  </si>
  <si>
    <t xml:space="preserve">No se cuenta con tiempo completo de persoanal de servicios gernerales en las noches lo que retraza los procesos de desinfeccion de áreas </t>
  </si>
  <si>
    <t>Buen ambiente laboral entre el equipo de trabajo.</t>
  </si>
  <si>
    <t>Experticia en el manejo de gases medicinales, que solo la ESE Hospital Universitario San Rafael, maneja en la Región como: Heliox, óxido nítrico</t>
  </si>
  <si>
    <t>Modificación continua de los procesos, procedimientos y algunos protocolos, que en algunas ocasiones no se socializan por los entes encargados y externos a la UCI Pediátrica</t>
  </si>
  <si>
    <t xml:space="preserve">Crear  unico   sistema  de   Informacion  que  permite establecer una  consulta    veraz  delos  protocolos   vigentes   </t>
  </si>
  <si>
    <t xml:space="preserve">Incumplimiento de  Protocolos   </t>
  </si>
  <si>
    <t>Existencia de tecnología de punta en el cuidado respiratorio del paciente pediátrico que aseguran un reestablecimiento de las condiciones de salud, como el manejo de paciente con requerimientos de ventilación mecánica de alta frecuencia, la cual es muy limitada en las diversas instituciones de Salud  de la región.</t>
  </si>
  <si>
    <t>Dificultad y demora en trámites para la adquisición de nueva tecnología como sistemas de alto flujo que generarán neva estrategia en el manejo del paciente crítico respiratorio</t>
  </si>
  <si>
    <t>Destreza en manejo y manipulación adecuada de dispositivos terapeuticos: Asistente de tos, Terapia instrumental (acapella, theraPEP, incentivo respiratorio, entre otros)</t>
  </si>
  <si>
    <t xml:space="preserve">Única  Institución de   III Nivel  Universitaria  </t>
  </si>
  <si>
    <t xml:space="preserve">No disponibilidad de  suficiente   número de  personal en  Formacion  pregrado y postgrado   que limita  su rotacion por  servicio   </t>
  </si>
  <si>
    <t xml:space="preserve">Ampliar  Convenios  Docente   Asitenciales </t>
  </si>
  <si>
    <t xml:space="preserve">Baja   produccion  académica   </t>
  </si>
  <si>
    <t xml:space="preserve">No disponiblidad   de   Tiempo para Investigacion  </t>
  </si>
  <si>
    <t>Centro de  Formacion   Academica E Investigacion  (Residentes,  Internos,  estudiantes  )</t>
  </si>
  <si>
    <t xml:space="preserve">Baja    Calidad  de Producción  </t>
  </si>
  <si>
    <t xml:space="preserve">No disponibilidad de   Epidemiologo  Clinico  para Orientacion de   Trabajos </t>
  </si>
  <si>
    <t xml:space="preserve">Oficina  de  Ivestigacion   Institucional  </t>
  </si>
  <si>
    <t xml:space="preserve">Deficiente  Formación personal  </t>
  </si>
  <si>
    <t xml:space="preserve">Historia  Clínica   automatizada  </t>
  </si>
  <si>
    <t xml:space="preserve">Historia  clinica no   articulada   con proceso de   traslado y  egreso lento  </t>
  </si>
  <si>
    <t xml:space="preserve">Mejoría  de   Integracion de   Historia  a  los procesos   </t>
  </si>
  <si>
    <t>Riesgo  Financiero, Medico legal</t>
  </si>
  <si>
    <t>Registros incompletos en la historia (facturacion de insumos y nutriciones ).</t>
  </si>
  <si>
    <t xml:space="preserve">Laboratorio de  Tercer  Nivel  </t>
  </si>
  <si>
    <t xml:space="preserve">Resolutividad de   Laboratorio   </t>
  </si>
  <si>
    <t xml:space="preserve">Mejorar  Numero  de  Procesos   asi  como oprotunidad   en  los mismos  </t>
  </si>
  <si>
    <t xml:space="preserve">No oportunidad  para el paciente  </t>
  </si>
  <si>
    <t xml:space="preserve"> Prevencion  del   Riesgo Juridico,  Direccionamiento de  Procesos  , Alta rotación de  juridicos   </t>
  </si>
  <si>
    <t xml:space="preserve">Optimizar   Oficina Juridica  con especialistas en el  área  </t>
  </si>
  <si>
    <t xml:space="preserve">Procesos  Medico legales  </t>
  </si>
  <si>
    <t xml:space="preserve">Establecer Oficina  con personal d e planta  </t>
  </si>
  <si>
    <t xml:space="preserve">Compromiso de   personal  </t>
  </si>
  <si>
    <t xml:space="preserve">Falta  de   Auditoria   Interna  </t>
  </si>
  <si>
    <t xml:space="preserve">Oficina  de   Auditoria  Interna  </t>
  </si>
  <si>
    <t xml:space="preserve">Riesgo de   Glosas  </t>
  </si>
  <si>
    <t>UNIDAD DE CUIDADO INTENSIVO NEONATAL</t>
  </si>
  <si>
    <t>UNICA UNIDAD NEONATAL DEPARTAMENTAL</t>
  </si>
  <si>
    <t>NECESIDAD DE AMPLIACIÓN DE CAPACIDAD ISNTALADA</t>
  </si>
  <si>
    <t>AMPLIACIÓN DE CAPACIDAD INSTALADA DE LA UNIDAD NEONATAL EN CLÍNICA MATERNO INFANTIL, MANEJANDO PACIENTES INTENSIVOS E INTERMEDIOS SOLAMENTE, LOS BÁSICOS PODRÍAN UBICARSE EN OTRO ESPACIO DISPONIBLE.</t>
  </si>
  <si>
    <t>POR SER LA UNIDAD DEPARTAMENTAL DE REFERNCIA, SE PODRÍA PREDECIR QUE LA OCUPACIÓN ACTUAL Y EN SU CORRESPONDIENTE MOMENTO EN LA UNIDAD MATERNO INFANTIL, SE MANTENDRÁ POR ENCIMA DEL 100% CON EL RIESGO CORRESPONDIENTE SECUNDARIO</t>
  </si>
  <si>
    <t>PERSONAL  MÉDICO, DE ENFERMERÍA Y TERAPIA RESPIRATORIA CON ALTA EXPERIENCIA EN NEONATOLOGÍA</t>
  </si>
  <si>
    <t>NECESIDAD DE ALGUNAS ESPECIALIDADES QUE INTERVIENEN EN EL MANEJO NEONATAL COMO OFTALMOLOGÍA PEDIATRICA Y  POSIBILIDAD DE TRATAMIENT9OS QUIRÚRGICOS DE LA ESPECIALIDAD</t>
  </si>
  <si>
    <t>ESTABLECER MEJOR COMUNICACIUÓN, MÁS DIRECTA CON EL ENTE ENCARGADO DE DIRECCIONAR PACIENTES DE OTROS MUNICIPIOS PARA PODER EVITAR BAJA OCUPACIÓN PERO TAMBIÉN EVITAR LA OCUPACIÓN MAYOR AL 100%</t>
  </si>
  <si>
    <t>ALGUNOS EQUIPOS DE SOPORTE VENTILATORIO E INCUBADORAS TIENEN TECNOLOGÍA PARA RENOVAR Y EVITAR COMPLICACIONES EN LA ATENCIÓN DE PACIENTES.</t>
  </si>
  <si>
    <t>TECNOLOGÍA ACORDE A COMPLEJIDAD</t>
  </si>
  <si>
    <t>RIESGOS RELACIONADOS CON LA ATENCIÓN DE LOS PA CIENTES POR NECESIDAD DE AMPLIACIÓN DE CAPACIDAD INSTALADA PARA PODER TENER MAYOR OPORTUNIDAD DE HOSPITALIZACIÓN SIN TENER SOBRECUPO</t>
  </si>
  <si>
    <t>UNIDAD NEONATAL CON AMPLIA CAPACIDAD DE HOSPITALIZACIÓN</t>
  </si>
  <si>
    <t>FALTA DE FORTALECIMIENTO EDUCACIONAL A LOS ESTUDIANTES DE INTERNADO ROTATORIO</t>
  </si>
  <si>
    <t>POCA NECESIDAD DE REMISIONES DE CARÁCTER MÉDICO</t>
  </si>
  <si>
    <t>ENFERMERIA</t>
  </si>
  <si>
    <t>Se cuenta con un proceso de inducción y reindución</t>
  </si>
  <si>
    <t>Proceso de selección de personal deficiente</t>
  </si>
  <si>
    <t>Alta demadada de servicios de la institución</t>
  </si>
  <si>
    <t>Dificultad en la consecución de personal asistencial competente</t>
  </si>
  <si>
    <t>Plataforma virtual con cursos y educación virtual</t>
  </si>
  <si>
    <t>Proceso de Contratación lento</t>
  </si>
  <si>
    <t>Solicitud de aceptación de remisiones de otras instituciones</t>
  </si>
  <si>
    <t>Dificultades con el flujo de recursos que obligan a fortalecer la facturación auditoria y cartera</t>
  </si>
  <si>
    <t>Plan de capacitacion institucional</t>
  </si>
  <si>
    <t>Falta de adherencia a politicas institucionales</t>
  </si>
  <si>
    <t>Revisión de tarifas y costos</t>
  </si>
  <si>
    <t>Reclutamiento de otras instituciones de personal entrenado</t>
  </si>
  <si>
    <t>Alineación de los los objetivos  de desempeño del personal de Enfermería de planta con los objetivos institucionales</t>
  </si>
  <si>
    <t>Deficiencia en programas de talento humano que mejoren y fortalezcan Clima laboral de la institución.</t>
  </si>
  <si>
    <t>Proyección de servicios y actualización de portafolio de servicios para mayor promoción y venta de estos</t>
  </si>
  <si>
    <t>Falta de capacidad para dar respuesta al alto volumen de solicitud de remsiones al Hospital que supera la capacidad de respuesta de la entidad</t>
  </si>
  <si>
    <t>Pocesos y procedimientos documentados</t>
  </si>
  <si>
    <t>Falta de programa de incentivos para los trabajadores</t>
  </si>
  <si>
    <t>Posibilidad de ofertar a otras EAPB</t>
  </si>
  <si>
    <t>Desactualización del personal en la realización y desempeño de actividades</t>
  </si>
  <si>
    <t>Talento Humano comprometido</t>
  </si>
  <si>
    <t>Alto número de trabajadores con restricciones y necesidades de reubicación laboral</t>
  </si>
  <si>
    <t>Mejoramiento de historia clinica Sistematizada</t>
  </si>
  <si>
    <t xml:space="preserve">La institución está asumiendo la atención de 1, 2 nivel de la red pública del municipio y otros municipios. </t>
  </si>
  <si>
    <t>Alto porcentaje de satisfacción de nuestros usuarios</t>
  </si>
  <si>
    <t xml:space="preserve">falta de motivacion a los procesos de investigación </t>
  </si>
  <si>
    <t>Unificación de sistemas de reportes e información</t>
  </si>
  <si>
    <t xml:space="preserve">Aumento me carga laboral por deficiencia en sistemas </t>
  </si>
  <si>
    <t>Procesos de seguimiento y auditoria permanentes</t>
  </si>
  <si>
    <t>Deficiencias en el trabajo en equipo</t>
  </si>
  <si>
    <t>Talento humano con grandes competencias</t>
  </si>
  <si>
    <t>Disminución de la competitividad frente a otras instituciones de salud</t>
  </si>
  <si>
    <t>Sistema de información Orfeo</t>
  </si>
  <si>
    <t>Desconocimiento de normatividad vigente</t>
  </si>
  <si>
    <t>Profesionales actualizados que pueden replicar información y educación en los diferentes areas</t>
  </si>
  <si>
    <t>Plataforma de gestion y seguimiento de indicadores DARUMA</t>
  </si>
  <si>
    <t>Procesos poco amigables para los trabajadores</t>
  </si>
  <si>
    <t>Historia Clinica compleja y poco amigable</t>
  </si>
  <si>
    <t>ASESOR PRESTACION DE SERVICIOS</t>
  </si>
  <si>
    <t>Principal proveedor de servicios especializados en salud del Departamento de Boyacá</t>
  </si>
  <si>
    <t>No contamos con algunos serviicios especializados claves en la atención, como son Oncología,radioterapia, cirugía cardiovascular, Reumatología, cirugía gastrointestinal, cirugía de tórax, estudios diagnósticos de neumología, rehabilitación cardiaca, neurointervencionismo, cirugía de mama y tejidos blandos, cirugía de cabeza y cuello, entre otros. lo cual le da estatus a la institución e incrementa la facturación de la institución.</t>
  </si>
  <si>
    <t>Alta demanda de atención y poca oferta en el mercado en temporadas sin pandemia</t>
  </si>
  <si>
    <t>Pandemia que genera menos estancia y venta de servicios con un riesgo financiero institucional</t>
  </si>
  <si>
    <t>Disponibilidad de amplio portafolio de especialidades de permanencia y disponibilidad</t>
  </si>
  <si>
    <t>Espacio insuficiente para brindar una atención confortable al usuario y trabajador</t>
  </si>
  <si>
    <t>Área de influencia sin servicios oncológicos de alta complejidad o integrales, lo cual se presenta como oportunidad de apertura del servicio
Alto volumen de pacientes con Cancer en el departamento</t>
  </si>
  <si>
    <t>EPS en dificultades financieras que retrasan el pago por los servicios centrados, lo cual hace que debamos potenciar nuestra gestión de cartera</t>
  </si>
  <si>
    <t>Integralidad en la prestación del servicio que es más completa que en otras IPS, donde se dispone de Urgencias, Quirofanos, unidades de cuidado crítico, servicios de apoyo diagnóstico</t>
  </si>
  <si>
    <t>No se tiene un sistema de información óptimo, que de indicadores y datos de manera práctica y clara, Servinte si bien da información, esta tiene muchos errores y no es práctica a la hora de descargar e intentar interpretar los datos, lo cual es un insumo de gestión administrativa y de publicación de estudios científicos.</t>
  </si>
  <si>
    <t>Gran volumen de pacientes con patología cardiovascular, lo cual enmarcado en programas de atención puede ser social y financieramente rentable y posicionar la institución.</t>
  </si>
  <si>
    <t>Limitado espacio en Urgencias en la red departamental, lo cual colapsa nuestros servicios y nos implica estancias prolongadas por poca resolutividad cardiovascular en el departamento</t>
  </si>
  <si>
    <t>Alta facturacion en temporadas sin pandemia</t>
  </si>
  <si>
    <t>Procesos y procedimientos poco prácticos</t>
  </si>
  <si>
    <t>Mercado local al momento sin una buena IPS de atención domiciliaria, podemos proyectar y habilitar el servicio y extender la atención al domicilio del paciente, liberando capacidad instalada</t>
  </si>
  <si>
    <t>EPS aún sin la visión de que la atención domiciliaria ahorra recursos y da empuje a la calidad en la atención.</t>
  </si>
  <si>
    <t>Recurso humano con experiencia en manejo de pacientes de alta complejidad, capacitado y multidisciplinario</t>
  </si>
  <si>
    <t>Inequitativa distribución de cargas de trabajo entre las áreas 
Historia clínica muy enredada y poco práctica, enlentece los procesos de atención, retrasa engresos, etc. Sistema debería ser más práctico en extracción de información e indicadores de oportunidad de interconsultas, productividad, etc.</t>
  </si>
  <si>
    <t>Potencial de desarrollo de nuevos servicios que den impulso y desarrollo a la institución y al departamento, como programa de trasplantes, cirugía cardiovascular, oncología, unidad de quemados, cirugía gastrointestinal.</t>
  </si>
  <si>
    <t>Red pública y privada departamental no da respuesta a las necesidades de la población y hace que deban migrar pacientes a servicios de salud en Bogotá.</t>
  </si>
  <si>
    <t>Recursos tecnológicos como mesas de cirugía, resonador, tomografo, laboratorio clínico y demas que fortalecen el área clínica en la prestación del servicio.</t>
  </si>
  <si>
    <t>No hay espacio sifuciente para almacenar los equipos, est incrementa el riesgo de daño
Personal en central de esterilización limitado, por tanto la adherencia al mantenimiento de equipos, lubricación y demás se reduce y el riesgo de daño de equipos costosos se incrementa
Equipos de esterilización obsoletos</t>
  </si>
  <si>
    <t>Gran volumen de pacientes a atender, operativamente podemos captar más pacientes para cirugía programada ambulatoria</t>
  </si>
  <si>
    <t>Quirofanos insuficientes, no hay espacio para garantizar la recuperación pos operatoria de todos los pacientes, eso limita nuestra productividad y facturación hospitalaria
Continua emergencia funcional</t>
  </si>
  <si>
    <t xml:space="preserve">Interdependencia y gran equipo de trabajo multidiscilinario </t>
  </si>
  <si>
    <t>Servicios con alto costo de operación que en momentos de crisis o baja productividad pueden poner en riesgo financiero a la institución
Infraestructura con necesidad de ampliación y remodelación, ascensores obsoletos y deficientes, poco espacio de oficinas, etc.</t>
  </si>
  <si>
    <t>Gran volumen de pacientes por atender en servicios de urgencias</t>
  </si>
  <si>
    <t>Servicio de Urgencias sin espacio suficiente, visualmente  lo cual confiere alto riesgo en la seguridad del paciente durante la atención y mala imagen institucional, servicio no es confortable</t>
  </si>
  <si>
    <t>La institución desde el punto de vista de prácticas clínicas y educativas tiene una gran fortaleza en servicios y personal con alto  para el desarrollo científico y educativo de la salud en el departamento</t>
  </si>
  <si>
    <t xml:space="preserve">No hay salones de educación médica, video beam del auditorio es de muy mala calidad, no hay una dependencia de investigación donde se facilite el proceso a todos los líderes de servicios, </t>
  </si>
  <si>
    <t>Amplio número de especialidades ofertadas en la institución</t>
  </si>
  <si>
    <t>Consulta externa limitada con capacidad instalada al tope, esto limita crecimiento institucional, falta de más consultorios.</t>
  </si>
  <si>
    <t>Pacientes con patologías de alta complejidad con multiplicidad de necesidades de laboratorios y estudios que fortalecen la facturación.</t>
  </si>
  <si>
    <t>Se requiere ampliación de portafolio de prestación de servicios del laboratorio clínico, con pruebas de inmunología que acorten tiempos de espera y estancias hospitalarias</t>
  </si>
  <si>
    <t>Especialistas y equipo de atención con la capacidad de diseñar nuevos programas como rehabilitación cardiaca, clínica de anticoagulación, programa de hipertensión pulmonar, clínica de sueño, clínica de falla cardiaca, hospital día, etc, los cuales son rentables y nos dan posicionamiento, vendemos cosas de primer y segundo nivel en lo que ya hay bastante oferta y si consumen recurso humano, espacio físico y desgaste administrativo.</t>
  </si>
  <si>
    <t>Tenemos como tercer nivel oferta de terapia física pero no tenemos rehabilitación cardiaca, financiera y operativamente no es sabio disponer un amplio espacio para algo que hacen en menores niveles de complejidad y como iii nivel no ofrecer lo que si debemos.</t>
  </si>
  <si>
    <t>URGENCIAS</t>
  </si>
  <si>
    <t>Se cuenta con la información (guías , protocolos, procedimientos) para el entrenamiento del recurso humano</t>
  </si>
  <si>
    <t>Capacitación, socialización y sensibilización  a los lideres, en el proceso de adherencia clinica</t>
  </si>
  <si>
    <t xml:space="preserve">Actualización y Capacidad del personal </t>
  </si>
  <si>
    <t xml:space="preserve">Recurso humano capacitado </t>
  </si>
  <si>
    <t xml:space="preserve">alta rotación del paciente capacitado y entrenado, infraestructura limitada </t>
  </si>
  <si>
    <t xml:space="preserve">Garantizar contratación por largos periodos de tiempo, disponibilidad de espacio fisico para ampliar la infraestructura.  </t>
  </si>
  <si>
    <t>Sistematización del sistema de reporte de eventos adversos para fácil acceso al personal de la institución</t>
  </si>
  <si>
    <t>Desconocimiento del propósito del hospital y sus resultados en salud</t>
  </si>
  <si>
    <t>Posicionamiento del PSP como eje vinculador de necesidades y propuestas en pro de la mejora institucional</t>
  </si>
  <si>
    <t xml:space="preserve">Servicio de urgencias las 24 horas </t>
  </si>
  <si>
    <t xml:space="preserve">aumento del portafolio de la prestación de ,os servicios especializados </t>
  </si>
  <si>
    <t xml:space="preserve">contratar servicios con alta demanda </t>
  </si>
  <si>
    <t>Disponibilidad de interdependencias a áreas externas (medicina legal, funerarias, entre otras)</t>
  </si>
  <si>
    <t>Tiempos prolongados de los pacientes en el servicio de urgencias</t>
  </si>
  <si>
    <t xml:space="preserve">Tumento en las estrategias de comunicación con entes externos </t>
  </si>
  <si>
    <t>interdependencia inmediata con los servicios de referencia y Contrarreferencia y traslado asistencial</t>
  </si>
  <si>
    <t xml:space="preserve">no disponibilidad de mas grupos de tripulación para traslados asistenciales </t>
  </si>
  <si>
    <t>contratación de dos grupos de tripulación (conductor de la ambulancia y auxiliar de enfermeria)</t>
  </si>
  <si>
    <t>ESTRATEGIAS</t>
  </si>
  <si>
    <t>FORTALEZA - OPORTUNIDAD  (F O)</t>
  </si>
  <si>
    <t>DEBILIDAD - AMENAZA (D A)</t>
  </si>
  <si>
    <t>DEBILIDAD - OPORTUNIDAD (D O)</t>
  </si>
  <si>
    <t>FORTALEZA - AMENAZA (F A)</t>
  </si>
  <si>
    <t xml:space="preserve">F1+F2+O1 Fortalecer las campañas de educación ambiental y autocuidado, haciendo participe de las mismas a los líderes (SISOS) de cada contratista y su personal </t>
  </si>
  <si>
    <t>D1+A1 Implementar buenas prácticas ambientales, con el fin de aumentar la recolección de material reciclable. Dicha estrategia de educación ambiental fortalecerá
avances en las campañas de concientización logrando un cambio cultural tanto en los trabajadores como en los usuarios</t>
  </si>
  <si>
    <t>D10+O5 Fortalecer la articulación de los COPASST de los contratistas de mayor impacto, frente al COPASST del Hospital San Rafael de Tunja, con el fin fomentar diferentes alianzas que puedan ser de apoyo en cuanto a la SST de los trabajadores y usuarios del HUSRT.</t>
  </si>
  <si>
    <t>F10+A1 Fortalecer el proceso de capacitación por parte de ARL a los líderes de procesos y/o servicios, con el fin de transmitir dicha información a los usuarios, en pro de una cultura de autocuidado</t>
  </si>
  <si>
    <t>F3+F4+O2 Fortalecer las alianzas entre entidades gubernamentales y sin animo de lucro con el fin de implementar acciones de participación de los trabajadores y usuarios de la Institución en pro de la protección del medio ambiente</t>
  </si>
  <si>
    <t xml:space="preserve">D2+A2 Fortalecer los controles operacionales de los tercerizados priorizados para tal fin, tanto documentalmente como trabajo en campo </t>
  </si>
  <si>
    <t>D3+O6 Optimizar los recursos que ofrece la ARL con el fin de contribuir con la mejora continua del SGSST</t>
  </si>
  <si>
    <t>F8+A8 Fortalecer los aspectos de confiabilidad, para evitar extracción de información sensible de los SG de la institución hacia terceros</t>
  </si>
  <si>
    <t>F5+O3 Fortalecer la cobertura de formación para los sistemas de gestion ambiental y de SST al personal de la Institución</t>
  </si>
  <si>
    <t>D4+A4 Mejorar el indice de seguridad hospitalaria</t>
  </si>
  <si>
    <t>D11+D12+D16+O2 Suscribir alianzas que contribuyan a la reconversion energetica del HUSRT y generen proyectos sanitarios y ambientales dentro de la institución</t>
  </si>
  <si>
    <t>F5+A1 Fortalecer las campañas de concientización ambiental, logrando un cambio cultural tanto en los trabajadores como en los usuarios</t>
  </si>
  <si>
    <t>F6+O5 Destinar recursos para Optimizar los incentivos a los procesos que contribuyan con la mejora a partir del desarrollo de sus actividades en pro de la proteccion de los recursos naturales</t>
  </si>
  <si>
    <t>D19+D5+A3+A5 Definir estrategias con el fin dar alcance al personal que ingresa al HUSRT (alta rotación) con el fin de mitigar la baja adherencia a los diferentes programas de educación ambiental</t>
  </si>
  <si>
    <t>D8+D15+O8 Analizar los resultados de las mediciones ambientales, (ruido, iluminación, temperatura, ventilacion...) en los diferentes servicios con el fin de dar cierre al ciclo PHVA</t>
  </si>
  <si>
    <t xml:space="preserve">F5+O5+O3 Fortalecer las competencias aptitudinales del equipo QHSE en materia de SST y GA </t>
  </si>
  <si>
    <t>D3+D6+A2 Gestionar la implementacion de Software de SST y GA con el fin de optimizar la medicion y el seguimiento de los programas establecidos en cada sistema y de los tercerizados del HUSRT</t>
  </si>
  <si>
    <t>D13+D14+D18+O9 Analizar el procedimiento de requisitos legales, con el fin de completar y determinar de que manera permanente no solo se identifican los requisitos de implementación inmediata, sino que se evalúa su cumplimiento de una forma tangible y medible</t>
  </si>
  <si>
    <t>F7+O4 Ampliar el alcance de los contratistas con el fin de fotalecer los controles operacionales</t>
  </si>
  <si>
    <t>D7+A1 Fortalecer estrategias que contribuyan al uso racional del agua, energia y el autocuidado dentro de las instalaciones del HUSRT dirigidas a los pacientes, cuidadores y familiares</t>
  </si>
  <si>
    <t>D17+013 Fortalecer las competencias actitudinales de los lideres de los sistemas de gestión de SST y SGA, haciendo enfasis en empoderamiento del cargo.</t>
  </si>
  <si>
    <t>F9+O7 Generar acciones con el fin de optimizar las
estrategias ejecutadas (actividades realizadas),
hacia la mejora continua de los resultados de los sistemas de gestión</t>
  </si>
  <si>
    <t>D9+A7 Fortalecer el sistema globalmente armonizado del SGA (productos quimicos)</t>
  </si>
  <si>
    <t xml:space="preserve">REALIZAR MERCADEO DE LOS SERVICIOS, A FIN DE PODER DARLE ACCESO OPORTUNIDAD EN LA ATENICON A LOS USURIOS </t>
  </si>
  <si>
    <t xml:space="preserve">REALIZAR PROGRAMACION DE LAS HORAS REQUERDFIAS POR CADA ESPECIALIDAD A FIN DE SATISFACER LAS NECESIDADES DE LOS USUARIOS </t>
  </si>
  <si>
    <t xml:space="preserve">MEJORAR LA INFRAESTRUCTURA PARA AUMENTAR LA CAPACIDAD INSTALADA DANDO CALIDAD A LOS SERVICIOS PRESTADOS 
</t>
  </si>
  <si>
    <t xml:space="preserve">FORTALECER LA COMERCIALIZACION DE LOS SERVICIOS DADA LA ECNOLOGIA DE PUNTA CON LA QUE CUENTA LA INSTITUCION CON LAS EAPB,  </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</si>
  <si>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</si>
  <si>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</si>
  <si>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</si>
  <si>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OPTIMA NEGOCIACIÓN, CONTRATACIÓN Y ASI MISMO LOS RESPECTIVOS COBROS COACTIVOS A LAS EAPB</t>
  </si>
  <si>
    <t>UNIDAD DE CUIDADO INTENSIVO PEDIATRICO</t>
  </si>
  <si>
    <t xml:space="preserve">Determinar   según epidemiologia las  Suparespecialidades   que  se  beneficiaria la población y poder  incorporarla s al  equipo actual para poder dearrollar más  servicios  que nutran   a  UCIP  de  usuarios  </t>
  </si>
  <si>
    <t xml:space="preserve">Buscar  incrementar el número de   supraespecialidades  y procedimientos   que   incrementen a  su vez  la  necesidad de  servicio de   Ucip   </t>
  </si>
  <si>
    <t xml:space="preserve">Relizar Conevio   Docente asistenciales  y ofertar servicios  para  Residencia   </t>
  </si>
  <si>
    <t xml:space="preserve">Posicionar   al   servicio  como centro de aprendizaje   y formacion  futuros médicos </t>
  </si>
  <si>
    <t xml:space="preserve">Fortalecer   Talento Humano  a  través  de  capacitacion, contratación  que incremente el  vínculo institucional      </t>
  </si>
  <si>
    <t xml:space="preserve">Determinar  horas   asignadas  a  Grupo  Ucip  para Investigacion  que permita desarrollar proyectos   </t>
  </si>
  <si>
    <t xml:space="preserve">Ampliar  portafolio de   Servicios de   Laboratorio   </t>
  </si>
  <si>
    <t xml:space="preserve">Incrementar la   capacidad   resolutiva  d e servicio  </t>
  </si>
  <si>
    <t>Posicionamiento de  UCIP  como primera  opción  para  Eps   Regionales  ( Boyacá, Casanare  , Arauca entre   otras   )   para atencion de  pacientes  que  requieran Cuidado   Intensivo o Intermedio</t>
  </si>
  <si>
    <t xml:space="preserve">Buscar  crear  planta de  personal  que  mejoren    condicion  laboral  y    que permita consolidar  grupo    para trabajar  proyectos  a  largo plazo   multidisciplinarios   </t>
  </si>
  <si>
    <t xml:space="preserve">Ampliar servicio de    supraespecialidades   </t>
  </si>
  <si>
    <t xml:space="preserve">Posicionar    servicio  e  Institucion como centro de   Referencia   Centro oriente  </t>
  </si>
  <si>
    <t xml:space="preserve">Optimizar procesos    administrativos   en  pro  de   mejoría  en desarrollo  del  servicio   asi  como mitigar   el impacto   sobre   Glosas  facturacion y procesos  de  responsabilidad    civil  </t>
  </si>
  <si>
    <t xml:space="preserve">Facilitar  tramite administrativo para   adquisicion de nueva tecnologia, asi  como dempás  procesos   adminsitrativos  que impactan sobre el servicio   </t>
  </si>
  <si>
    <t xml:space="preserve">Gestionar y organizar  programa de capacitacion continua al personal por medio de los profesionales y las personas que trabajan con la universidad </t>
  </si>
  <si>
    <t xml:space="preserve">Establecer estrategias de supervision de procesos de modo que se facture de acuerdo a la normatividad y se minimicen las glosas </t>
  </si>
  <si>
    <t>Solicitud de rotacion de personal por la unidad para que se capaciten y de ese modo hay personal para cubril calamidades e incapacidades.</t>
  </si>
  <si>
    <t>UNIDAD DE CUIDADO INTENSIVO  NEONATAL</t>
  </si>
  <si>
    <t>INCREMENTAR LA CAPACIDAD INSTALADA PARA PODER UBICAR LOS PACIENTES DE CRITERIOS BÁSICOS EN UN LUGAR DIFERENTE Y ASÍ PODER INCREMENTAR LOS PACIENTES DE INTENSIVOS Y DE INTERMEDIOS PARA PODER AUMENTAR INGRESOS Y OCUPACIÓN TOTAL</t>
  </si>
  <si>
    <t>UBICACIÓN DE AREA EXTERNA PERO CERCANA  A LA UNIDAD NEONATAL PARA HGOSPITALIZACIÓN SOLAMENTE DE PACIENTES BÁSICOS.</t>
  </si>
  <si>
    <t>EN LA CLÍNICA MATERNO INFANTIL, EVALUAR UNA ZONA ALEDAÑA A LA UNIDAD NEONATAL PARA ESTABLECER A LOS PACIENTES BÁSICOS, PODRÍA ESTAR A CARGO DE JEFE Y AUXILIAR PERMANENTE Y APOYO DEL PERSONAL MEDICO PARA EVOLUCIÓN DIARIA Y LLAMADOS ANTE EVENTUALIDADES</t>
  </si>
  <si>
    <t>ACTUALIZAR LA TECNOLOGÍA PARA CONTINUAR SIENDO LIDERES EN LA ATENCIÓN DE PACIENTES NEONATALES</t>
  </si>
  <si>
    <t>EVALUAR LA NECESIDAD DE FORTALECER LA ACADEMIA A LOS ESTUDIANTES DE INTERNADO ROTATORIO</t>
  </si>
  <si>
    <t>CONTINUAR CON EL APOYO DE LOS ESTUDIANTES DE INTERNADO EN LA UNIDAD PERO INVIRTIENDO COMO MÍNIMO EL 70% DE SU TIEMPO EN ENSEÑANZA, SOBRETODO EN 5TEMAS DE REANIMACIÓN Y TRANSPORTE NEONATAL, TENIENDO EN CUENTA QUE ELLOS SERÁN LOS MÉDICOS QUE ATENDERÁN PACINTES NEONATALES EN SU AÑO DE SERVICIO SOCIAL O EN LA ATENCIÓN PRIMATRIA LLEGADO EL CASO.</t>
  </si>
  <si>
    <t>EVALUAR LA NECESIDAD DE CONTAR CON UN OFTALMÓLOGO PEDIATRA EN LA INSTITUCIÓN</t>
  </si>
  <si>
    <t>CPAACITACIÓN CONTINUA DEL PERSONAL ASISTENCIAL POR PATROCINIO O INCENTIVOS DE ORIGEN INSTITUCIONAL PARA MANTENERSE ACTUALIZADOS SIEMPRE.</t>
  </si>
  <si>
    <t>GENERAR DE FORMA SÓLIDA, CON CARÁCTER DE OBLIGATORIEDAD PLAN DE CAPACITACIÓN INTERNA, EDUCACIÓN CONTINUADA, PARA EL PERSONAL DE ENFERMERÍA,TERAPIA RESPIRATORIA Y MÉDICOS HOSPITALARIOS.</t>
  </si>
  <si>
    <t>ESTABLECER CRONOGRAMA INTERNO PARA EDUCACIÓN CONTINUADA DEL PERSONAL ASISTENCIAL</t>
  </si>
  <si>
    <t>MEJORAR LOS CANALES DE COMUNICACIÓN DE FORMA DIRECTA ENTRE LA UNIDAD NEONATAL-REFERENCIA DEL HOSPITAL Y EL CENTRO REGULADOR, POSIBILIDAD DE UNA LÍNEA DIRECTA CON LA UNIDAD NEONATAL</t>
  </si>
  <si>
    <t>Optimizar los registros automatizados de la historia clínica para el diseño de servicios que responda al perfil epidemiológico de los usuarios.</t>
  </si>
  <si>
    <t>Fortalecer el sistema de información que sirva de soporte para el mejoramiento de los procesos financieros y lograr incremento en las ventas.</t>
  </si>
  <si>
    <t xml:space="preserve">Fortalecer el sistema integral de información que permita toma de decisiones oportuna
</t>
  </si>
  <si>
    <t>fortalecer los aspectos técnicos, jurídicos, administrativos y financieros para una óptima negociación, contratación y así mismo los respectivos cobros coactivos a las EAPB</t>
  </si>
  <si>
    <t>Realizar porgramas de incentivos y promoción de trabajo en equipo con fortalecimiento de competencias para la prestación y desarrollo de los servicios de la institución</t>
  </si>
  <si>
    <t xml:space="preserve">Evaluar y establecer un proceso de reclutamiento y contratación de personal </t>
  </si>
  <si>
    <t>Realizar porgramas de capacitacion y entrenamiento del personal para mantener la motivacion del grupo de trabajo e incrementar el nivel de humanización de atencion al paciente</t>
  </si>
  <si>
    <t>Unificar los sofware y sistemas de información con el fin de ser más operativos y evaluables los procesos, generando indicadores e indicadores que permitan y faciliten la toma de desiciones</t>
  </si>
  <si>
    <t>FORTALECER LA PARTE CLÍNICA Y QUIRURGICA DE LA INSTITUCIÓN, HABILITANDO Y OFERTANDO SERVICIOS DE MAYOR COMPLEJIDAD, LO CUAL SE DARÁ ESTATUS Y FACTURACIÓN DEL HOSPITAL, CONVERTIRNOS EN IV NIVEL DE COMPLEJIDAD, PROYECTANDO APERTURA DE SERVICIOS INTEGRALES EN ONCOLOGÍA, CIRUGÍA CARDIOVASCULAR, REHABILITACIÓN CARDIACA, CLINICA DE FALLA CARDIACA, CLÍNICA DE OBESIDAD, CLÍNICA DE ANTICOAGULACIÓN, VENDAMOS LO QUE EL DEPARTAMENTO Y EL MERCADO NO TIENEN Y HAGAMOS LA DIFERENCIA.</t>
  </si>
  <si>
    <t>RENOVACIÓN TECNOLÓGICA Y OPTIMIZACIÓN DE ESPACIOS PARA ATENCIÓN A LOS SERVICIOS MÁS PRODUCTIVOS, REDISTRIBUCIÓN DE PACIENTES A SERVICIOS DE ATENCIÓN DOMICILIARIA (POR HABILITAR POS NOSOTROS) PARA LIBERAR CAPACIDAD INSTALADA Y SUBIR EL NIVEL DE COMPLEJIDAD EN LAS ÁREAS LIBERADAS</t>
  </si>
  <si>
    <t xml:space="preserve">DISEÑAR PLAN DE RENOVACIÓN DE SERVICIOS DE SALAS DE CIRUGÍA, URGENCIAS Y CONSULTA EXTERNA, DOTANDO CAPACIDAD INSTALADA MAYOR EN ESPACIOS Y TECNOLOGÍA, DADO SON PUERTA DE ENTRADA A SERVICIOS PRODUCTIVOS, EQUILIBRANDO SERVICIOS OFERTADOS EN CONSULTA EXTERNA CON MAYOR DISPOSICION A LOS MÁS PRODUCTIVOS COMO ESPECIALIDADES QUIRURGICAS O SOLICITANTES DE AYUDAS DIAGNÓSTICAS ESPECIALIZADAS.
</t>
  </si>
  <si>
    <t>GENERAR ESTRATEGIAS Y PROGRAMAS INNOVADORES Y PUNTA DE LANZA A NIVEL DEPARTAMENTAL, COMO INSTITUCIÓN ES NUESTRO DEBER Y RESPONSABILIDAD BRINDAR A LOS BOYACENSES SERVICIOS DE ALTA CALIDAD, ESPECIALIZADOS E INTEGRALES, DEBEMOS CONVERTIRNOS EN UNA IPS DE IV NIVEL Y EMPODERAR A LOS HOSPITALES DE II NIVEL A RESOLVER LAS PATOLOGÍAS PROPIAS DE ESTE.</t>
  </si>
  <si>
    <t xml:space="preserve">Disponibilidad de recursohumano capacitado, con dispoibilidad de especialistas (urgensiologo) las 24 horas. </t>
  </si>
  <si>
    <t xml:space="preserve">Disponibilidad de espacio físico para ampliar la infraestructura del servicio de urgencias. </t>
  </si>
  <si>
    <t xml:space="preserve">Entrenamiento continuo del personal asistencial asignada al servicio de urgencias. </t>
  </si>
  <si>
    <t xml:space="preserve">Ejecucion continua de los planes de trabajo propuestos por la coordinación. </t>
  </si>
  <si>
    <t>E.S.E. HOSPITAL UNIVERSITARIO SAN RAFAEL DE TUNJA</t>
  </si>
  <si>
    <t xml:space="preserve">Corrupción </t>
  </si>
  <si>
    <t>Plan Anual de auditoria OACI-F-02
Declaración de Conocimiento código de Ética de la Auditoria Interna  Anexo 1 de Código de Ética
Carta de representación de veracidad de la información OACI-F-06  
Formato OACI-F-15 Compromiso de confidencialidad del Auditor</t>
  </si>
  <si>
    <r>
      <rPr>
        <b/>
        <sz val="10"/>
        <color theme="1"/>
        <rFont val="Tahoma"/>
        <family val="2"/>
      </rPr>
      <t>Etapa de Selección:</t>
    </r>
    <r>
      <rPr>
        <sz val="10"/>
        <color theme="1"/>
        <rFont val="Tahoma"/>
        <family val="2"/>
      </rPr>
      <t xml:space="preserve"> Posibilidad de investigaciones y sanciones disciplinarias, penales y fiscales debido a la vulneracion a principios de la contratacion pública a favor de un tercero en la selección del contratista</t>
    </r>
  </si>
  <si>
    <r>
      <rPr>
        <b/>
        <sz val="10"/>
        <color theme="1"/>
        <rFont val="Tahoma"/>
        <family val="2"/>
      </rPr>
      <t>Etapa de Ejecución</t>
    </r>
    <r>
      <rPr>
        <sz val="10"/>
        <color theme="1"/>
        <rFont val="Tahoma"/>
        <family val="2"/>
      </rPr>
      <t>: 
Posibilidad de investigaciones de carácter penal debido al favorecimiento a un tercero en la aceptación de bienes y/o servicios que no cumplan con las condiciones tecnicas exigidas y/o las actividades del objeto contractual</t>
    </r>
  </si>
  <si>
    <t>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tán los requisitos mediante el formato C-F-28 Estudio previo de conveniencia y oportunidad , requerimientos, subasta inversa, o convocatoria publica. y/o C-F-27 Estudio previo de conveniencia y oportunidad - prestació de servicios</t>
  </si>
  <si>
    <t>Opacidad</t>
  </si>
  <si>
    <t>Control interno</t>
  </si>
  <si>
    <t>Gestión tecnológica</t>
  </si>
  <si>
    <t>Gestión de contratación</t>
  </si>
  <si>
    <t>Gestión farmacéutica</t>
  </si>
  <si>
    <t>GESTIÓN DE TALENTO HUMANO</t>
  </si>
  <si>
    <t>GESTIÓN DE SUMINISTROS Y ACTIVOS FIJOS</t>
  </si>
  <si>
    <t>GESTIÓN FINANCIERA</t>
  </si>
  <si>
    <t>GESTIÓN ADMINISTRATIVA</t>
  </si>
  <si>
    <t>GESTIÓN DOCUMENTAL</t>
  </si>
  <si>
    <t>GESTIÓN JURIDICA</t>
  </si>
  <si>
    <t>GESTIÓN DE MANTENIMIENTO</t>
  </si>
  <si>
    <t>GESTIÓN QHSE</t>
  </si>
  <si>
    <t>GESTIÓN QUIRURGICA</t>
  </si>
  <si>
    <t>Gestión de Talento Humano</t>
  </si>
  <si>
    <t>GESTIÓN DE SISTEMAS DE INFORMACIÓN Y COMUNICACIONES</t>
  </si>
  <si>
    <t>GESTIÓN DE INVESTIGACIÓN E INNOVACIÓN</t>
  </si>
  <si>
    <t>Tesoreria</t>
  </si>
  <si>
    <t>Gestión documental</t>
  </si>
  <si>
    <t>QHSE</t>
  </si>
  <si>
    <t>Consulta Externa
Apoyo Diagnóstico y compementación Terapéutica</t>
  </si>
  <si>
    <t>Posibilidad Investigaciones, sanciones administrativas, disciplinarias y detrimentro patrimonial por  ataques ciberneticos que modifiquen la informacion guardada  para obtener un beneficio particular.</t>
  </si>
  <si>
    <t>Gestion farmacéutica</t>
  </si>
  <si>
    <t>Gestion tecnológica</t>
  </si>
  <si>
    <t>Posibilidad de Pérdida de Recursos económicos de la Institución por NO facturar servicios prestados por interéses particulares</t>
  </si>
  <si>
    <t>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t>
  </si>
  <si>
    <t>Según necesidad la coordinación de apoyos de servicios de salud y Laboratorio Clinico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prestación de servicios</t>
  </si>
  <si>
    <t>Posibilidad de investigaciones y sanciones disciplinarias por autorización de retiro parcial de cesantías sin el lleno de los requisitos previstos por ley para favorecer un tercero</t>
  </si>
  <si>
    <t xml:space="preserve">Formato S-F-39 "Gestión de acceso a sistemas de información y/o plataformas institucionales"
</t>
  </si>
  <si>
    <t>Los profesionales de talento humano a traves de la plataforma GLPI  junto con el formato S-F-39 "Gestión de acceso a sistemas de información y/o plataformas institucionales" solicitan usuario para los funcionarios una vez son contratado de acuerdo a lo descrito en el procedimiento de gestión de usuarios para el acceso a sistemas de información y/o plataformas institucionales en donde se definen los lineamientos para la gestión de usuarios que acceden a los sistemas de información y/o plataformas institucionales del hospital.</t>
  </si>
  <si>
    <t>El profesional universitario de Gestion de sistemas de información y comunicaciones mantiene vigente y realiza supervisión mensual de los contratos de mantenimiento de los sistemas de informacion de manera continua con el fin de garantizar la seguridad informatica de cada uno de los sistemas de información.
1. Servinte clinical suite.
2. Daruma salud.
3. Orfeo.
4. Enterprise Imaging.
6. SICOF RP
7. Comprolab 
8. Corum</t>
  </si>
  <si>
    <t>Posibilidad de  Investigaciones, sanciones administrativas y disciplinarias por presentar información contable y financiera no fidedigna por falencia en la calidad de información y para benecifiar un tercero</t>
  </si>
  <si>
    <t>Errores de informacion o registro presupuestal.
Personal con deseo de adulterar o intencion de ocultar informacion real del hospital
Manipulacion de las cifras para demostrar resultados favorables</t>
  </si>
  <si>
    <t xml:space="preserve">La contadora del HUSRT mensualmente valida la generación de interfaces del sistema de información SERVINTE de los procesos responsables teniendo en cuenta lo descrito en la resolución 048 de 2021 que los registros sean individuales y que se encuentren soportados en un documento fuente </t>
  </si>
  <si>
    <t xml:space="preserve">Formato SF-F-58 "Control de inventrios y fechas de vencimiento"
</t>
  </si>
  <si>
    <t xml:space="preserve">Falta de valores y principios intitucionales del personal del servicio farmaceutico.
</t>
  </si>
  <si>
    <t xml:space="preserve">Los regentes y tecnologos administrativos cotejan los inventarios aleatorios mensualmente a traves del formato SF-F-58 "Control de inventarios y fechas de vencimiento" con el fin de garantizar que las existencias fisicas sean conocordantes con el saldo reportado por el sistema (SERVINTE)
</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</si>
  <si>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</si>
  <si>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Posibilidad de Investigaciones, sanciones administrativas, disciplinarias y afectación economica por hurto o perdida de medicamentos y dispositivos medicos  de los carro de paro derivados de falta de principos y valores insitucionales del personal responsable</t>
  </si>
  <si>
    <t xml:space="preserve">Falta de valores y principios intitucionales del personal responsable de carro de paro.
Falta de adherencia al procedimiento SF-PR-61 "Custodia, verificación, uso y reposición de carro de paro y reservas autorizadas.
</t>
  </si>
  <si>
    <t>Formato SF-F-36 Inventario de carro de paro
Formato SF-F-38  Listado de reserva autorizada de medicamentos y dispositivos medicos par servicios</t>
  </si>
  <si>
    <t>La enfermera jefe durante la primera semana de cada mes verifica el estado actual de los medicamentos, dispositivos medicos (fecha de vencimiento, lote, y cantidad), la cual queda registrada en el formato SF-F-36 Y SF-F-38, teniendo en cuenta el procedimiento SF-PR-61 Custodia, verificación, uso y reposición del carro de paro y reservas autorizadas con el fin de verificar el estado actual y uso de los medicamentos y dispositivos medicos.</t>
  </si>
  <si>
    <t>Falta de aplicación de la resolución 173 de 2021 donde se adopta Manual de contratación en lo referente a la selección objetiva.</t>
  </si>
  <si>
    <t>Soborno</t>
  </si>
  <si>
    <t>PTEE
Operacional</t>
  </si>
  <si>
    <t>40%</t>
  </si>
  <si>
    <t>Actas de comité de contratación.</t>
  </si>
  <si>
    <t xml:space="preserve">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t>
  </si>
  <si>
    <t>El coordinador de contratación, con los intervinientes realizan las evaluaciones (juridica, tecnica ) cuando se trate de convocatorias publicas dando aplicatividad a la resolución 173 de 2023 donde se adopta el manual de contratataciónn por acuerdo No.11 de 2019, según cada modalidad de selección contractual, frente a los requisitos allí señalados para la selección de contratistas., evaluacion consignada en el formato CF-30 JURIDICA, CF-31 TECNICA .</t>
  </si>
  <si>
    <t>1. Listado de contratos de convocatoria publica y requerimientos, publicados en SECOF y pagina WEB, evaluacion de los contratistas.
2. Formato C-F-30 JURIDICA, C-F-31 TECNICA</t>
  </si>
  <si>
    <t xml:space="preserve">Investigaciones y sanciones disciplinarias, penales y fiscales </t>
  </si>
  <si>
    <t>La secretaría técnica del comité de contratación según necesidad para el caso de convocatoria pública documenta a través de actas, el estudio del proceso y la selección del contratista.</t>
  </si>
  <si>
    <t>Posibilidad de investigaciones de carácter penal en la etapa de ejecución por recibir dádivas o beneficios a nombre propio o de terceros en la aceptación de bienes y/o servicios que no cumplan con las condiciones tecnicas exigidas y/o las actividades del objeto contractual.</t>
  </si>
  <si>
    <t>Listado de contratos, informe de supervision codigo CF-04.</t>
  </si>
  <si>
    <t>El supervisor que sea designado según la necesidad de los contratos aplica el formato C-F-04 informe de supervisio, donde certifica el cumplimiento de las obligaciones contractuales.</t>
  </si>
  <si>
    <t>Posibilidad de Investigaciones y sanciones disciplinarias y economicas  por recibir o solicitar cualquier dádiva o beneficio a nombre propio o de terceros para agilizar o demorar el pago.</t>
  </si>
  <si>
    <t>investigaciones de carácter penal, economico</t>
  </si>
  <si>
    <t xml:space="preserve">Posibilidad de Investigaciones y sanciones disciplinarias y economicas  por recibir o solicitar cualquier dádiva o beneficio a nombre propio o de terceros para efectuar un doble pago al mismo contratista. </t>
  </si>
  <si>
    <t xml:space="preserve">Falta de verificacion conciliacion bancaria.
Falta de verificacion movimientos diarios bancarios vs sistema Servinte.
No existe  un procedimiento central de cuentas.
</t>
  </si>
  <si>
    <t>Documento elaborado</t>
  </si>
  <si>
    <t>Posibilidad de Pérdida Recursos económicos de la Entidad y/o  Investigaciones y sanciones disciplinarias por recibir dádivas o beneficios a nombre propio o de terceros por aceptación de Glosas a favor de las entidades Responsables de Pago</t>
  </si>
  <si>
    <t>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t>
  </si>
  <si>
    <t>AM-F-02 acta de levantamiento y/o acecptacion de glosas y devoluciones, 
Indicador mensual 546 Aceptación de glosa de la vigencia, 
Informe trimestral de análiisis de aceptación de glosa.</t>
  </si>
  <si>
    <t>Posibilidad de pérdida de recursos debido a que los funcionarios de cartera pueden recibir dádivas o beneficios a nombre propio o de terceros  en ejercicio de sus funciones, por parte de los responsables de pago.</t>
  </si>
  <si>
    <t>SISTEMA DE INFORMACION Y ATENCION AL USUARIO</t>
  </si>
  <si>
    <t>Sistema de informacion  y Atencion del usuario</t>
  </si>
  <si>
    <t xml:space="preserve"> Posibilidad de Investigaciones, sanciones administrativas, disciplinarias por recibir cualquier dádiva o beneficio a nombre propio o de terceros por omitir la gestión de PQR y reclamos realizados por alguna parte interesada</t>
  </si>
  <si>
    <t>Omisión en el registro de las PQRSD recibidas.
Demoras u omisión en el direccionamiento a las áreas correspondientes para su gestión.
Direccionar la PQR a la dependencia que no corresponde para demorar el trámite.</t>
  </si>
  <si>
    <t>Gestion Comercial</t>
  </si>
  <si>
    <t>Posibilidad de recibir cualquier dádiva o beneficio para celebrar acuerdos de voluntades con determinadas personas juridicas sin que  cumpla con los requisitos minimos para su selección ley 1438 de 2011 y decreto 441 de 2022.</t>
  </si>
  <si>
    <t>Falta de cumplimiento en la aplicación ley 1438 de 2011 y decreto 441 de 2022.</t>
  </si>
  <si>
    <t xml:space="preserve">Sanciones legales
Afectacion economica,
</t>
  </si>
  <si>
    <t>Contraparte-cliente-proveedor-empleado -contratista</t>
  </si>
  <si>
    <t>Clientes, usuarios,   Contratistas, empleados
Personas Naturales, Personas  Jurídicas, asociados</t>
  </si>
  <si>
    <t>Clientes,  usuarios,   Contratistas, empleados
Personas Naturales, Personas  Jurídicas, asociados</t>
  </si>
  <si>
    <t>Operacional, reputacional, legal, financiero</t>
  </si>
  <si>
    <t>Pérdida de recursos</t>
  </si>
  <si>
    <t>CAR-F-16 " lista de chequeo verificacion y seguimiento a pagares".
Acta de comité mensual de cartera.</t>
  </si>
  <si>
    <t>Formato CAR-F-14 Matriz general de cartera por entidad
Acta de comité de cartera.</t>
  </si>
  <si>
    <t>Afectación del servicio, Investigaciones y sanciones disciplinarias</t>
  </si>
  <si>
    <t xml:space="preserve">Formatos  SIAU-F-13 MATRIZ DE SEGUIMIENTO DE QUEJAS Y RECLAMOS 
SIAU- F-18 "MATRIZ DE CONSOLIDACION DE SUGERENCIAS POR SERVICIO Y POR FACTOR DE CALIDAD"
</t>
  </si>
  <si>
    <t>El coordinador y el técnico de SIAU una vez se reciben la manisfestaciones realiza la clasificación, consolidación de la información en los formatos SIAU-F-13 MATRIZ DE SEGUIMIENTO DE QUEJAS Y RECLAMOS y SIAU- F-18 "MATRIZ DE CONSOLIDACION DE SUGERENCIAS POR SERVICIO Y POR FACTOR DE CALIDAD", la incluye en informe mensual que se presenta a gerencia y tramitan cumpliendo con los tiempos de respuesta señalados en la Resolución 194 de 2018 vigente, de acuerdo a lo descrito en el procedimiento SIAU-PR-02 Tramite y respuesta a manifestaciones de inconformidad. El informe es publicado en la página web del hospital en el link de atención y servicios a la ciudadanía petición quejas y reclamos " informe".</t>
  </si>
  <si>
    <t xml:space="preserve">El cooordinador y profesional de apoyo de la oficina comercial, verifican que se den cumplimiento de los requisitos de la normatividad vigente ley 1438 de 2011 y decreto 441 de 2022, sus anexos tecnicos en el momento de suscribir el acuerdo de voluntades. </t>
  </si>
  <si>
    <t>Anexos tecnicos
Acuerdo de voluntades.</t>
  </si>
  <si>
    <t>Realizar seguimiento al informe de tramite y respuesta a manifestaciones de inconformidad</t>
  </si>
  <si>
    <t>Coordinador SIAU</t>
  </si>
  <si>
    <t>Enero a Diciembre de 2024</t>
  </si>
  <si>
    <t>Informe de tramite y respuesta a manifestaciones de inconformidad</t>
  </si>
  <si>
    <t>Documetar procedimiento de contratación  y venta de servicios de salud.</t>
  </si>
  <si>
    <t>Coordinador de comercial y cotratación de servicios de salud.</t>
  </si>
  <si>
    <t>Semestral</t>
  </si>
  <si>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</si>
  <si>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En esta hoja se evaluación uno a unos los riesgos teniendo en cuenta las preguntas descritas</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</si>
  <si>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</si>
  <si>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</si>
  <si>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</si>
  <si>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t>Se encuentra parametrizada teniendo en cuenta la frecuencia con la cual se lleva acabo la actividad</t>
  </si>
  <si>
    <t>Son las fuentes genaradoras del riesgo</t>
  </si>
  <si>
    <t>Factor del riesgo</t>
  </si>
  <si>
    <t>Permite agrupar los riesgos de acuerdo a la guia</t>
  </si>
  <si>
    <t>Corresponde al/los grupo/s al que pertenece el riesgo 
 Riesgo de salud
 Riesgo operacional
 Riesgo actuarial
 Riesgo de crédito
 Riesgo de liquidez
 Riego de mercado
 Riesgo de lavado de activos y financiación de terrorismo</t>
  </si>
  <si>
    <t>Corresponde al tipo de riesgos relacionados en la politica y el manual de gestion de riesgos institucional
 Riesgos de gestión.
 Riesgo de seguridad de la información.
 Riesgos de calidad, salud, seguridad y medio ambiente (QHSE).
 Riesgos asistenciales.
 Riesgos clínicos.
 Riesgos de lavado de activos y financiación del terrorismo / Financiamiento a la proliferación de armas de destrucción masiva. (SARLFT/PADM).
 Riesgos de corrupción, opacidad, fraude y soborno.
 Riesgos fiscales</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</si>
  <si>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</si>
  <si>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t>Corresponde a las razones por la cuales se puede presentar  el riesgo, redacte de la forma más concreta posible.
Da respuesta a las siguientes preguntas:
¿Cómo puede ocurrir?
¿Por qué puede ocurrir?</t>
  </si>
  <si>
    <r>
      <t xml:space="preserve">Da respuesta al ¿Qué puede salir mal?. Tenga en cuenta la estructura de alto nivel establecida en al guía, inicia con </t>
    </r>
    <r>
      <rPr>
        <b/>
        <sz val="9"/>
        <color theme="9" tint="-0.249977111117893"/>
        <rFont val="Arial Narrow"/>
        <family val="2"/>
      </rPr>
      <t xml:space="preserve">ACCIÓN U OMISIÓN + uso del poder + desviación de la gestión de lo público + el beneficio privado </t>
    </r>
  </si>
  <si>
    <t>Diligencie el nombre del subproceso al cual se le identificarán y valorarán los riesgos.</t>
  </si>
  <si>
    <r>
      <t xml:space="preserve">El archivo contiene las siguientes hojas:
-   </t>
    </r>
    <r>
      <rPr>
        <b/>
        <sz val="11"/>
        <rFont val="Arial Narrow"/>
        <family val="2"/>
      </rPr>
      <t xml:space="preserve">Hoja 1 Instructivo
</t>
    </r>
    <r>
      <rPr>
        <sz val="11"/>
        <rFont val="Arial Narrow"/>
        <family val="2"/>
      </rPr>
      <t xml:space="preserve">-  </t>
    </r>
    <r>
      <rPr>
        <b/>
        <sz val="11"/>
        <rFont val="Arial Narrow"/>
        <family val="2"/>
      </rPr>
      <t xml:space="preserve">Hoja 2 Contexto </t>
    </r>
    <r>
      <rPr>
        <sz val="11"/>
        <rFont val="Arial Narrow"/>
        <family val="2"/>
      </rPr>
      <t>Realizar análisis de contexto (Instrumento de planeación DOFA - Paso 1 (OADS-F-38)) al iniciar año con el fin de conocer posibles factores y fuentes generadoras del riesgo, con el fin de tener en cuenta en la actualización de los riesgos.</t>
    </r>
    <r>
      <rPr>
        <sz val="10"/>
        <rFont val="Arial Narrow"/>
        <family val="2"/>
      </rPr>
      <t xml:space="preserve">
 -  </t>
    </r>
    <r>
      <rPr>
        <b/>
        <sz val="11"/>
        <rFont val="Arial Narrow"/>
        <family val="2"/>
      </rPr>
      <t xml:space="preserve">Hoja 3 Mapa Final: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</si>
  <si>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</si>
  <si>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Interes en favorecer a algún proveedor con el fin de obtener beneficio a nombre propio.</t>
  </si>
  <si>
    <t xml:space="preserve">El tesorero mensualmente aplica lo establecido en el Procedimiento AF-PR-36 liquidación y Giro de Cuentas a fin de realizar la priorización de pagos, conforme a la llegada de las facturas y a los plazos de pago.
Resolución 048 de 2021 </t>
  </si>
  <si>
    <t>Informe segumiento plan financiero de cuentas por pagar.</t>
  </si>
  <si>
    <t>Realizar seguimiento a la antigüedad de cuentas por pagar según lo definido en Procedimiento AF-PR-36 Liquidación y giro de cuentas</t>
  </si>
  <si>
    <t xml:space="preserve"> Informe segumiento de cuentas por pagar.</t>
  </si>
  <si>
    <t>Diligenciamiento del formato GD- F-01 de control consulta y préstamos de documentos de archivo
Informe mensual del lider del proceso de gestion documental.
Formato  Prestamo Documentos Archivo de Gestión GD-F-20</t>
  </si>
  <si>
    <t>continua</t>
  </si>
  <si>
    <t xml:space="preserve">Gestión Jurídica </t>
  </si>
  <si>
    <t>No seguimiento  efectivo de los procesos  judiciales</t>
  </si>
  <si>
    <t>Los abogados de la oficina jurídica realizan seguimiento diario a los procesos judiciales frente a términos para defensa técnica y a la trazabilidad de los mismos conforme a lo establecido en el procedimiento OAJ-PR-05 Mediante matriz general de proceso OAJ-F-18</t>
  </si>
  <si>
    <t xml:space="preserve"> Realizar seguimiento al cumplimiento de los términos judiciales de acuerdo a la defensa técnica de la institución teniendo en cuenta la trazabilidad de procesos y las actividades programadas dentro de los mismos.</t>
  </si>
  <si>
    <t>Asesor Jurídico</t>
  </si>
  <si>
    <t>OAJ-F-18 Matriz general de procesos</t>
  </si>
  <si>
    <t xml:space="preserve"> Posibilidad de  Investigaciones y sanciones disciplinarias y punitivas por Utilización indebida y sustracción de la información física  por parte del personal de la entidad, </t>
  </si>
  <si>
    <t>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el Formato GD-F-20 Préstamo de Documentos en archivos de gestión y el formato formato GD-F-12 Testigo.</t>
  </si>
  <si>
    <t xml:space="preserve">El profesional especializado designado de sistemas cuando se requiera define parámetros para restringir y controlar la asignación y uso de derechos de acceso y establecer permisos según lo establecido en el procedimiento S-PR- 12 Gestión y Administración a través de directorio activo </t>
  </si>
  <si>
    <t>GESTION TECNOLOGICA</t>
  </si>
  <si>
    <t>Lider de Gestión Documental</t>
  </si>
  <si>
    <t>Febrero a Junio 2024</t>
  </si>
  <si>
    <t>formato AHC-06 "registró relación solicitud y respuesta derechos de petición de acuerdo a la resolución vigente"
Procedimiento AHC-PR-04 " consulta de historia clínica.</t>
  </si>
  <si>
    <t>Asociar el formato AHC-06 "registró relación solicitud y respuesta derechos de petición de acuerdo a la resolución vigente" y F-28 “SOLICITUD COPIA DE HISTORIA CLINICA” al procedimiento AHC-PR-04 " consulta de historia clínica.</t>
  </si>
  <si>
    <t>El profesional universitario designado para la creación de usuario, cuando se requiera asigna y define permisos a usuarios teniendo en cuenta lo establecido en el manual de Políticas de seguridad de la información S-M-02 en su apartado creación de cuenta y acceso a los sistemas de información dejando registro en el formato S-F-39 Gestión de Acceso a Sistemas de Información y/o Plataformas Institucionales. Dicho formato se anexa a la solicitud en la mesa de servicios (GLPI).</t>
  </si>
  <si>
    <t>formato S-F-39 Gestión de Acceso a Sistemas de Información y/o Plataformas Institucionales</t>
  </si>
  <si>
    <t>Marzo de 2023</t>
  </si>
  <si>
    <t>Abril de 2024</t>
  </si>
  <si>
    <t>Enero a diciembre 2024</t>
  </si>
  <si>
    <t>Riesgo 30</t>
  </si>
  <si>
    <t>Riesgo 31</t>
  </si>
  <si>
    <t>Riesgo 32</t>
  </si>
  <si>
    <t>Riesgo 33</t>
  </si>
  <si>
    <t>Riesgo 34</t>
  </si>
  <si>
    <t>Riesgo 35</t>
  </si>
  <si>
    <t>Riesgo 36</t>
  </si>
  <si>
    <t>Riesgo 37</t>
  </si>
  <si>
    <t>Riesgo 38</t>
  </si>
  <si>
    <t>C-F-28 ESTUDIO PREVIO DE CONVENIENCIA Y OPORTUNIDAD – REQUERIMIENTOS, SUBASTA INVERSA O CONVOCATORIA PUBLICA,  Anexo  Especificaciones Técnicas</t>
  </si>
  <si>
    <t>Formato IB-F-19 ESPECIFICACIONES TECNICAS DE TECNOLOGIA BIOMEDICA
Formato  IB-F-20 ESPECIFICACIONES POSVENTA DE TECNOLOGIA BIOMEDICA</t>
  </si>
  <si>
    <t xml:space="preserve">El coordinador de contratación según necesidad da aplicación a los descrito en resolución 173 de 2021 donde se adopta el manual de contratatación por acuerdo No.11 de 2019, según cada modalidad de selección contractual, frente a los requisitos allí señalados para la selección de contratistas.  </t>
  </si>
  <si>
    <t>La secretaria técnica del comité de contratacion según necesidad, para el caso de convocatoria pública, documenta a traves de actas, el estudio del proceso y la selección del contratista.</t>
  </si>
  <si>
    <t>El supervisor o interventor de contrato de suministros a necesidad revisa y avala cada uno de los elementos que ingresan a la entidad, dejando registro en el formato C-F-04 " informe de supervisor" con el fin de que cumplan con criterios de calidad conforme al objeto contractual  dando cumplimiento al Manual de supervisión e interventoria.</t>
  </si>
  <si>
    <t>No aplicación de las medidas establecidas en el procedimiento F-PR-15 Auditoria administrativa</t>
  </si>
  <si>
    <t>Base de datos Pagares, Informe mensual de cartera, informe trimestral de estado de cartera (Pagares), Acta comité.
CAR-F-17  LISTA DE CHEQUEO SEGUIMIENTO A COBRO PERSUASIVOS
CAR-F-15 LISTA DE CHEQUEO VERIFICACION A ACTAS DE CONCILIACION DE GLOSAS
CAR-F-16 “ LISTA DE CHEQUEO VERIFICACIóN Y SEGUIMIENTOS A PAGARES</t>
  </si>
  <si>
    <t>Posibilidad de Pérdida Recursos económicos de la Entidad y/o  Investigaciones y sanciones disciplinarias por recibir sobornos por aceptación de Glosa a favor de las entidades Responsables de Pago</t>
  </si>
  <si>
    <t>El líder de cartera y técnico de cartera dan el trámite respectivo para el proceso administrativo de cobro según corresponda a cobro persuasivo en el formato CAR-F-17 “ LISTA DE CHEQUEO SEGUIMIENTO A COBRO PERSUASIVOS”,  cobro perjudico en el formato CAR-F-15” LISTA DE CHEQUEO VERIFICACION A ACTAS DE CONCILIACION DE GLOSAS”, y en el formato CAR-F-16 “ LISTA DE CHEQUEO VERIFICACIÓN Y SEGUIMIENTOS A PAGARES de acuerdo a necesidad conforme a lo descrito en el Procedimiento CAR-PR-12 Proceso de Cobro y Procedimiento CAR-PR-06 Recuado Pagares.</t>
  </si>
  <si>
    <r>
      <t>El personal de HC verifica la solicitud y ejecuta los pasos a seguir  para el préstamo y consulta de historias clínicas mediante el procedimiento AHC-PR-04, articulado al formato AHC-F</t>
    </r>
    <r>
      <rPr>
        <sz val="10"/>
        <rFont val="Tahoma"/>
        <family val="2"/>
      </rPr>
      <t>-06 y F-28 “SOLICITUD COPIA DE HISTORIA CLINICA”.</t>
    </r>
  </si>
  <si>
    <t xml:space="preserve">
Validar la suscripción de la declaración de conocimiento código de Ética Auditoria Interna anexo 1 el cual debe hacer parte de los documentos de la Auditoria realizada a cada proceso</t>
  </si>
  <si>
    <t xml:space="preserve">Verificar el cumplimiento contractual frente a las especificaciones técnicas de los bienes e insumos a ingresar </t>
  </si>
  <si>
    <t xml:space="preserve"> Líder de almacén </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</si>
  <si>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</si>
  <si>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Tráfico de influencias, ocultamiento o utilización de información a
favor de un tercero
3.  Falta de criterio y objetividad del auditor). </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</si>
  <si>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</si>
  <si>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Informe Final de Auditorial OACI-F-16</t>
  </si>
  <si>
    <t>Declaración del conocimiento código de ética
Auditoria interna</t>
  </si>
  <si>
    <t>Etiquetas de fila</t>
  </si>
  <si>
    <t>Total general</t>
  </si>
  <si>
    <t>Cuenta de Descripción del Riesgo</t>
  </si>
  <si>
    <t>Verficar la coherencia entre los objetivos propuestas en el plan de auditoria ( OACI-F-04) y los informes preliminar y final presentado por el auditor</t>
  </si>
  <si>
    <t>Junio 2024</t>
  </si>
  <si>
    <r>
      <t xml:space="preserve">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t>
    </r>
    <r>
      <rPr>
        <sz val="10"/>
        <rFont val="Tahoma"/>
        <family val="2"/>
      </rPr>
      <t>C-F-28 ESTUDIO PREVIO DE CONVENIENCIA Y OPORTUNIDAD – REQUERIMIENTOS, SUBASTA INVERSA O CONVOCATORIA PUBLICA</t>
    </r>
  </si>
  <si>
    <t>El líder de biómedica conforme a la necesidad del servicio realiza el diligenciamiento de los formato IB-F-19 ESPECIFICACIONES TECNICAS DE TECNOLOGIA BIOMEDICA y IB-F-20 ESPECIFICACIONES POSVENTA DE TECNOLOGIA BIOMEDICA de la adquisicion de tecnologia de la institucion.conforme a lo establecido en el Manual de priorización para reposición de tecnología biomédica IB-M-03</t>
  </si>
  <si>
    <t>Código del Riesgo</t>
  </si>
  <si>
    <t>Se describe el codigó del riesgo asociado al proceso, tipo de riesgo y consecutivo</t>
  </si>
  <si>
    <t>OACI-RC-01</t>
  </si>
  <si>
    <t>IB-RC-01</t>
  </si>
  <si>
    <t>C-RC-01</t>
  </si>
  <si>
    <t>C-RC-02</t>
  </si>
  <si>
    <t>AF-RC-01</t>
  </si>
  <si>
    <t>GAD-RC-01</t>
  </si>
  <si>
    <t>GAD-RC-02</t>
  </si>
  <si>
    <t>GAD-RC-03</t>
  </si>
  <si>
    <t>GD-RC-01</t>
  </si>
  <si>
    <t>OAJ-RC-01</t>
  </si>
  <si>
    <t>MAN-RC-01</t>
  </si>
  <si>
    <t>GSIC-RC-01</t>
  </si>
  <si>
    <t>QHSE-RC-01</t>
  </si>
  <si>
    <t>TH-RC-01</t>
  </si>
  <si>
    <t>TH-RC-02</t>
  </si>
  <si>
    <t>TH-RC-03</t>
  </si>
  <si>
    <t>ASS-RC-01</t>
  </si>
  <si>
    <t>SF-RC-01</t>
  </si>
  <si>
    <t>GQR-RC-01</t>
  </si>
  <si>
    <t>A-RC-02</t>
  </si>
  <si>
    <t>A-RC-01</t>
  </si>
  <si>
    <t>TH-RC-04</t>
  </si>
  <si>
    <t>GSIC-RC-02</t>
  </si>
  <si>
    <t>GSIC-RO-01</t>
  </si>
  <si>
    <t>GAC-RO-01</t>
  </si>
  <si>
    <t>SF-RF-01</t>
  </si>
  <si>
    <t>SF-RF-02</t>
  </si>
  <si>
    <t>IB-RF-01</t>
  </si>
  <si>
    <t>C-RS-01</t>
  </si>
  <si>
    <t>C-RS-02</t>
  </si>
  <si>
    <t>AF-RS-01</t>
  </si>
  <si>
    <t>AF-RS-02</t>
  </si>
  <si>
    <t>GAD-RS-01</t>
  </si>
  <si>
    <t>GAD-RS-02</t>
  </si>
  <si>
    <t>GAD-RS-03</t>
  </si>
  <si>
    <t>SIAU-RS-01</t>
  </si>
  <si>
    <t>GAD-RS-04</t>
  </si>
  <si>
    <t>AF-RO-01</t>
  </si>
  <si>
    <t>GESTION TECNOLÓGICA</t>
  </si>
  <si>
    <t xml:space="preserve">E.S.E HOSPITAL UNIVERSITARIO SAN RAFAEL DE TUNJA </t>
  </si>
  <si>
    <t>Dorisol Pamplona Vanegas</t>
  </si>
  <si>
    <t>Se incluye un criterio para la tabla de impacto alineado con los riesgos de opacidad y fraude; se incluye fila de proceso y se elimina objetivo y alcance con el fin de unificar Formato.</t>
  </si>
  <si>
    <t>Lina María Patarroyo Parra</t>
  </si>
  <si>
    <t>Se organizan filas de proceso - subproceso, descrpición del riesgo, se cambia el nombre de causa raiz a causas, se incluyen filas de consecuencias y categorias de riesgos, con el fin de unificar la estructura del formato con todos los tipos de riesgos
Se incluye un criterio a la evaluación de impacto y se toma en la tabla de valoración del impacto.</t>
  </si>
  <si>
    <t>Se modifica el nombre del formato Para que incluya los riesgos de soborno, se realizan ajustes en el instructivo en tipo y categoria.</t>
  </si>
  <si>
    <t>Se cambia el número de riesgo a código de riesgo, con la finanlidad de generar el consecutivo organizado por proceso y tipo de riesgo</t>
  </si>
  <si>
    <t>CODIGO: OADS-F-14
VERSIÓN: 8</t>
  </si>
  <si>
    <t>Relación de contratos suscritos en el periodo evaluado
Publicación en el SECOP y pagina web
Evaluación del contratista
Respuesta a observaciones
Acta de cierre del proceso
Propuesta oferente
Estudios previos y demas soportes asociados a la etapa precontractual. 
C-F-31 EVALUACIÓN TECNICA DEFINITIVA
C-F-29 INFORME EVALUACIÓN JURIDICA DEFINITIVA
TH- F-68 ENTREVISTA CONCEPTO TÉCNICO ( SUPERVISOR)</t>
  </si>
  <si>
    <t>Listado de contratos
C-F-04 Formato informe de supervisor</t>
  </si>
  <si>
    <t>No existe un procedimiento central de cuentas.</t>
  </si>
  <si>
    <t>Investigaciones de carácter penal, economico</t>
  </si>
  <si>
    <t>Documentar procedimiento central de cuentas asociadas actividades relacionadas para la recepción, revisión, verificación y control de todas las cuentas por pagar de la entidad, el cual debe incluir el formato especifico a utilizar para dicho fin.</t>
  </si>
  <si>
    <t>Coordinador de tesoreria</t>
  </si>
  <si>
    <t>Posibilidad de Pérdida Recursos económicos de la Entidad y/o Investigaciones y sanciones disciplinarias por recibir sobornos por aceptación de Glosa a favor de las entidades Responsables de Pago</t>
  </si>
  <si>
    <t xml:space="preserve">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 </t>
  </si>
  <si>
    <t>AM-F-02 Acta de levantamiento y/o aceptación de glosas y devoluciones.
Indicador mensual 546 Aceptación de glosa de la vigencia.
Informe trimestral de análiisis de aceptación de glosa.</t>
  </si>
  <si>
    <t>El técnico de cartera mensualmente realiza la gestión para los cobros persuasivos registrandolo en el formato CAR-F-14 "Matriz general de cartera por entidad" de acuerdo al procedimiento del CAR-PR-12, trimestralmente se dejan los saldos globales en comite de cartera.</t>
  </si>
  <si>
    <t>El técnico de cartera mensualmente realiza cobro de pagares aplicando el formato  CAR-F-16 " lista de chequeo verificación y seguimiento a pagares" teniendo en cuenta el procedimiento del CAR-PR-12 Proceso de cobro el cual indica que mensualmente se socializa en comité de cartera.</t>
  </si>
  <si>
    <t>Posibilidad de pérdida de recursos económicos de la Institución por NO facturar servicios prestados por interéses particulares</t>
  </si>
  <si>
    <t>Posibilidad de investigaciones y sanciones disciplinarias y punitivas por utilización indebida y sustracción de la información física por parte del personal de la entidad</t>
  </si>
  <si>
    <t xml:space="preserve">Diligenciamiento de formato AHC-F-06 Registro Relación solicitud y respuesta a derechos de petición de acuerdo a la resolución vigente.
Formato F-28 “SOLICITUD COPIA DE HISTORIA CLINICA”
</t>
  </si>
  <si>
    <t>* Falta de compromiso e identidad del personal que labora en archivo central y de gestión, frente a la responsabilidad del manejo de la información.
* No adherencia al procedimiendo de consulta de historia clínica AHC-PR-04</t>
  </si>
  <si>
    <t>OAJ-F-18 Matriz General de procesos, Informe trimestral al Comité de Conciliación por parte de la secretario técnica</t>
  </si>
  <si>
    <t>El comité de investigación y bioetica en investigación realizan la aprobación y seguimiento de las investigaciones de la ESE HUSRT anualmente cuando se traten de proyectos que tengan una duración de un año y para los proyectos con duracion inferior se realizará el seguimiento al 50% del cronograma propuesto en el  proyecto.  A través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t>
  </si>
  <si>
    <t>Posibilidda de trafico de influencias conflicto de intereses  (amistas o enemistad,  persona influyente) en el proceso de vinculacion de personal para favorecer un tercero</t>
  </si>
  <si>
    <t>El profesional de apoyo de talento humano aplica el instructivo TH-INS-01 de conflicto de interes para la vinculacion de personal previo a la contratación. A través de los formatos THF-67 Declaración De Situaciones De Conflicto De Intereses Servidor Público O Contratista, TH-F-92  Formato De Declaración De Intereses Particulares Del Personal En Misión</t>
  </si>
  <si>
    <t>El profesional universitario de talento humano una vez se requiere el retiro de las cesantias por parte del personal, recepciona la solicitud de cesantias y verifica el cumplimiento de los requisitos, realiza visita de verificación, tramita legalización de los documentos para el pago de cesantias de acuerdo a lo descrito en TH-PR-50 procedimiento de liquidación y pago cesantia parcial LEY 50 y el TH-PR-51 procedimiento de liquidación y pago de cesantia parcial retroactivas</t>
  </si>
  <si>
    <t xml:space="preserve"> Formato SF-F-59 Auditoria de carros de paro</t>
  </si>
  <si>
    <t>El químico farmacéutico realiza auditorías de carro de paro trimestralmente por medio del formato SF-F-59 Auditoria de carros de paro de acuerdo a lo descrito en el procedimiento SF-PR-61 custodia, verificación, uso y reposición del carro de paro y reservas autorizadas.</t>
  </si>
  <si>
    <t>Verificar el cumplimiento de las especificaciones tecnicas de medicamentos y dispositivos medicos.</t>
  </si>
  <si>
    <t>Certificación de recibido a satisfacción
Informe preliminar de auditoria OACI-F-17</t>
  </si>
  <si>
    <t>A-RC-02
TH-RC-01</t>
  </si>
  <si>
    <t>C-RC-02
GD-RC-01
ASS-RC-01</t>
  </si>
  <si>
    <t>AF-RO-01
AF-RS-02
SF-RF-01</t>
  </si>
  <si>
    <t>SF-RC-01
SF-RF-02</t>
  </si>
  <si>
    <t>C-RC-01
TH-RC-03
GQR-RC-01</t>
  </si>
  <si>
    <t>Continuar con la validación de las interfaces generadas por los lideres de los procesos responsables</t>
  </si>
  <si>
    <t>TH-RC-02
TH-RC-04</t>
  </si>
  <si>
    <t>OAJ-RC-01
SIAU-RS-01</t>
  </si>
  <si>
    <t>MAPA DE RIESGOS DE CORRUPCIÓN OPACIDAD FRAUDE Y SOBORNO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</si>
</sst>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5"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sz val="9"/>
      <color theme="1"/>
      <name val="Tahoma"/>
      <family val="2"/>
    </font>
    <font>
      <sz val="10"/>
      <color rgb="FFFF0000"/>
      <name val="Tahoma"/>
      <family val="2"/>
    </font>
    <font>
      <b/>
      <sz val="9"/>
      <color theme="1"/>
      <name val="Tahoma"/>
      <family val="2"/>
    </font>
    <font>
      <b/>
      <sz val="9"/>
      <color indexed="81"/>
      <name val="Tahoma"/>
      <family val="2"/>
    </font>
    <font>
      <sz val="9"/>
      <color indexed="81"/>
      <name val="Tahoma"/>
      <family val="2"/>
    </font>
    <font>
      <sz val="11"/>
      <color rgb="FFFF0000"/>
      <name val="Tahoma"/>
      <family val="2"/>
    </font>
    <font>
      <sz val="11"/>
      <color theme="1"/>
      <name val="Calibri"/>
      <family val="2"/>
    </font>
    <font>
      <b/>
      <sz val="11"/>
      <color theme="1"/>
      <name val="Tahoma"/>
      <family val="2"/>
    </font>
    <font>
      <sz val="11"/>
      <name val="Calibri"/>
      <family val="2"/>
    </font>
    <font>
      <sz val="11"/>
      <color theme="1"/>
      <name val="Tahoma"/>
      <family val="2"/>
    </font>
    <font>
      <b/>
      <sz val="26"/>
      <color theme="1"/>
      <name val="Calibri"/>
      <family val="2"/>
    </font>
    <font>
      <b/>
      <sz val="11"/>
      <color theme="1"/>
      <name val="Calibri"/>
      <family val="2"/>
    </font>
    <font>
      <b/>
      <sz val="16"/>
      <color theme="1"/>
      <name val="Calibri"/>
      <family val="2"/>
    </font>
    <font>
      <b/>
      <sz val="11"/>
      <color rgb="FFFF0000"/>
      <name val="Calibri"/>
      <family val="2"/>
    </font>
    <font>
      <sz val="12"/>
      <color theme="1"/>
      <name val="Calibri"/>
      <family val="2"/>
    </font>
    <font>
      <b/>
      <sz val="12"/>
      <color theme="1"/>
      <name val="Calibri"/>
      <family val="2"/>
    </font>
    <font>
      <sz val="9"/>
      <color theme="1"/>
      <name val="Calibri"/>
      <family val="2"/>
    </font>
    <font>
      <sz val="11"/>
      <name val="Tahoma"/>
      <family val="2"/>
    </font>
    <font>
      <sz val="11"/>
      <color theme="9"/>
      <name val="Tahoma"/>
      <family val="2"/>
    </font>
    <font>
      <b/>
      <sz val="11"/>
      <color theme="9"/>
      <name val="Tahoma"/>
      <family val="2"/>
    </font>
    <font>
      <b/>
      <sz val="11"/>
      <color theme="9" tint="-0.249977111117893"/>
      <name val="Tahoma"/>
      <family val="2"/>
    </font>
    <font>
      <sz val="11"/>
      <color theme="9"/>
      <name val="Calibri"/>
      <family val="2"/>
    </font>
    <font>
      <sz val="11"/>
      <color rgb="FFFF0000"/>
      <name val="Calibri"/>
      <family val="2"/>
    </font>
    <font>
      <b/>
      <sz val="12"/>
      <color theme="9"/>
      <name val="Calibri"/>
      <family val="2"/>
    </font>
    <font>
      <sz val="10"/>
      <color rgb="FF000000"/>
      <name val="Tahoma"/>
      <family val="2"/>
    </font>
    <font>
      <b/>
      <sz val="10"/>
      <color theme="1"/>
      <name val="Calibri"/>
      <family val="2"/>
    </font>
    <font>
      <sz val="8"/>
      <color rgb="FF000000"/>
      <name val="Calibri"/>
      <family val="2"/>
    </font>
    <font>
      <b/>
      <sz val="14"/>
      <color theme="1"/>
      <name val="Calibri"/>
      <family val="2"/>
    </font>
    <font>
      <sz val="14"/>
      <color theme="1"/>
      <name val="Calibri"/>
      <family val="2"/>
    </font>
    <font>
      <sz val="12"/>
      <name val="Tahoma"/>
      <family val="2"/>
    </font>
    <font>
      <b/>
      <sz val="14"/>
      <name val="Calibri"/>
      <family val="2"/>
    </font>
    <font>
      <sz val="14"/>
      <name val="Calibri"/>
      <family val="2"/>
    </font>
    <font>
      <sz val="8"/>
      <name val="Calibri"/>
      <family val="2"/>
      <scheme val="minor"/>
    </font>
    <font>
      <sz val="10"/>
      <name val="Tahoma"/>
      <family val="2"/>
    </font>
    <font>
      <sz val="9"/>
      <name val="Tahoma"/>
      <family val="2"/>
    </font>
    <font>
      <b/>
      <sz val="11"/>
      <color theme="1"/>
      <name val="Calibri"/>
      <family val="2"/>
      <scheme val="minor"/>
    </font>
  </fonts>
  <fills count="3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rgb="FFD8C5FF"/>
        <bgColor rgb="FFD8C5FF"/>
      </patternFill>
    </fill>
    <fill>
      <patternFill patternType="solid">
        <fgColor rgb="FFF7CAAC"/>
        <bgColor rgb="FFF7CAAC"/>
      </patternFill>
    </fill>
    <fill>
      <patternFill patternType="solid">
        <fgColor rgb="FFFEF2CB"/>
        <bgColor rgb="FFFEF2CB"/>
      </patternFill>
    </fill>
    <fill>
      <patternFill patternType="solid">
        <fgColor rgb="FFFBE4D5"/>
        <bgColor rgb="FFFBE4D5"/>
      </patternFill>
    </fill>
    <fill>
      <patternFill patternType="solid">
        <fgColor rgb="FFBDD6EE"/>
        <bgColor rgb="FFBDD6EE"/>
      </patternFill>
    </fill>
    <fill>
      <patternFill patternType="solid">
        <fgColor theme="0"/>
        <bgColor theme="0"/>
      </patternFill>
    </fill>
    <fill>
      <patternFill patternType="solid">
        <fgColor rgb="FF00CCFF"/>
        <bgColor rgb="FF00CCFF"/>
      </patternFill>
    </fill>
    <fill>
      <patternFill patternType="solid">
        <fgColor theme="4" tint="0.79998168889431442"/>
        <bgColor theme="4" tint="0.79998168889431442"/>
      </patternFill>
    </fill>
  </fills>
  <borders count="105">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style="thin">
        <color theme="1"/>
      </bottom>
      <diagonal/>
    </border>
    <border>
      <left style="thin">
        <color auto="1"/>
      </left>
      <right style="thin">
        <color indexed="64"/>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right/>
      <top/>
      <bottom style="thin">
        <color theme="4" tint="0.3999755851924192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medium">
        <color indexed="64"/>
      </right>
      <top style="thin">
        <color indexed="64"/>
      </top>
      <bottom style="thin">
        <color indexed="64"/>
      </bottom>
      <diagonal/>
    </border>
  </borders>
  <cellStyleXfs count="7">
    <xf numFmtId="0" fontId="0" fillId="0" borderId="0"/>
    <xf numFmtId="9" fontId="10" fillId="0" borderId="0" applyFont="0" applyFill="0" applyBorder="0" applyAlignment="0" applyProtection="0"/>
    <xf numFmtId="0" fontId="31" fillId="0" borderId="0"/>
    <xf numFmtId="0" fontId="32" fillId="0" borderId="0"/>
    <xf numFmtId="0" fontId="4" fillId="0" borderId="0"/>
    <xf numFmtId="0" fontId="55" fillId="0" borderId="0"/>
    <xf numFmtId="0" fontId="32" fillId="0" borderId="0"/>
  </cellStyleXfs>
  <cellXfs count="658">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4" fillId="11" borderId="0" xfId="0" applyFont="1" applyFill="1" applyAlignment="1" applyProtection="1">
      <alignment horizontal="center" vertical="center" wrapText="1" readingOrder="1"/>
      <protection hidden="1"/>
    </xf>
    <xf numFmtId="0" fontId="14" fillId="12" borderId="0" xfId="0" applyFont="1" applyFill="1" applyAlignment="1" applyProtection="1">
      <alignment horizontal="center" wrapText="1" readingOrder="1"/>
      <protection hidden="1"/>
    </xf>
    <xf numFmtId="0" fontId="14" fillId="13" borderId="0" xfId="0" applyFont="1" applyFill="1" applyAlignment="1" applyProtection="1">
      <alignment horizontal="center" wrapText="1" readingOrder="1"/>
      <protection hidden="1"/>
    </xf>
    <xf numFmtId="0" fontId="14" fillId="5" borderId="0" xfId="0" applyFont="1" applyFill="1" applyAlignment="1" applyProtection="1">
      <alignment horizontal="center" wrapText="1" readingOrder="1"/>
      <protection hidden="1"/>
    </xf>
    <xf numFmtId="0" fontId="0" fillId="3" borderId="0" xfId="0" applyFill="1"/>
    <xf numFmtId="0" fontId="33" fillId="3" borderId="31" xfId="2" applyFont="1" applyFill="1" applyBorder="1"/>
    <xf numFmtId="0" fontId="33" fillId="3" borderId="32" xfId="2" applyFont="1" applyFill="1" applyBorder="1"/>
    <xf numFmtId="0" fontId="33" fillId="3" borderId="33" xfId="2" applyFont="1" applyFill="1" applyBorder="1"/>
    <xf numFmtId="0" fontId="12" fillId="3" borderId="0" xfId="0" applyFont="1" applyFill="1" applyAlignment="1">
      <alignment vertical="center"/>
    </xf>
    <xf numFmtId="0" fontId="4" fillId="3" borderId="0" xfId="0" applyFont="1" applyFill="1"/>
    <xf numFmtId="0" fontId="22" fillId="3" borderId="0" xfId="0" applyFont="1" applyFill="1"/>
    <xf numFmtId="0" fontId="23" fillId="3" borderId="14" xfId="0" applyFont="1" applyFill="1" applyBorder="1" applyAlignment="1">
      <alignment horizontal="center" vertical="center" wrapText="1" readingOrder="1"/>
    </xf>
    <xf numFmtId="0" fontId="24" fillId="3" borderId="14"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4" fillId="3" borderId="13" xfId="0" applyFont="1" applyFill="1" applyBorder="1" applyAlignment="1">
      <alignment horizontal="justify" vertical="center" wrapText="1" readingOrder="1"/>
    </xf>
    <xf numFmtId="9" fontId="23" fillId="3" borderId="18" xfId="0" applyNumberFormat="1" applyFont="1" applyFill="1" applyBorder="1" applyAlignment="1">
      <alignment horizontal="center" vertical="center" wrapText="1" readingOrder="1"/>
    </xf>
    <xf numFmtId="0" fontId="24" fillId="3" borderId="18"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24" fillId="3" borderId="20" xfId="0" applyFont="1" applyFill="1" applyBorder="1" applyAlignment="1">
      <alignment horizontal="justify" vertical="center" wrapText="1" readingOrder="1"/>
    </xf>
    <xf numFmtId="0" fontId="24" fillId="3" borderId="21" xfId="0" applyFont="1" applyFill="1" applyBorder="1" applyAlignment="1">
      <alignment horizontal="center" vertical="center" wrapText="1" readingOrder="1"/>
    </xf>
    <xf numFmtId="0" fontId="30" fillId="3" borderId="0" xfId="0" applyFont="1" applyFill="1"/>
    <xf numFmtId="0" fontId="23" fillId="15" borderId="25" xfId="0" applyFont="1" applyFill="1" applyBorder="1" applyAlignment="1">
      <alignment horizontal="center" vertical="center" wrapText="1" readingOrder="1"/>
    </xf>
    <xf numFmtId="0" fontId="23" fillId="15" borderId="26" xfId="0" applyFont="1" applyFill="1" applyBorder="1" applyAlignment="1">
      <alignment horizontal="center" vertical="center" wrapText="1" readingOrder="1"/>
    </xf>
    <xf numFmtId="0" fontId="11" fillId="3" borderId="0" xfId="0" applyFont="1" applyFill="1"/>
    <xf numFmtId="0" fontId="3" fillId="3" borderId="0" xfId="0" applyFont="1" applyFill="1" applyAlignment="1">
      <alignment horizontal="left" vertical="center"/>
    </xf>
    <xf numFmtId="0" fontId="33" fillId="3" borderId="3" xfId="2" applyFont="1" applyFill="1" applyBorder="1"/>
    <xf numFmtId="0" fontId="38" fillId="3" borderId="0" xfId="0" applyFont="1" applyFill="1" applyAlignment="1">
      <alignment horizontal="left" vertical="center" wrapText="1"/>
    </xf>
    <xf numFmtId="0" fontId="39" fillId="3" borderId="0" xfId="0" applyFont="1" applyFill="1" applyAlignment="1">
      <alignment horizontal="left" vertical="top" wrapText="1"/>
    </xf>
    <xf numFmtId="0" fontId="33" fillId="3" borderId="0" xfId="2" applyFont="1" applyFill="1"/>
    <xf numFmtId="0" fontId="33" fillId="3" borderId="4" xfId="2" applyFont="1" applyFill="1" applyBorder="1"/>
    <xf numFmtId="0" fontId="33" fillId="3" borderId="5" xfId="2" applyFont="1" applyFill="1" applyBorder="1"/>
    <xf numFmtId="0" fontId="33" fillId="3" borderId="7" xfId="2" applyFont="1" applyFill="1" applyBorder="1"/>
    <xf numFmtId="0" fontId="33" fillId="3" borderId="6" xfId="2" applyFont="1" applyFill="1" applyBorder="1"/>
    <xf numFmtId="0" fontId="37" fillId="3" borderId="0" xfId="2" applyFont="1" applyFill="1" applyAlignment="1">
      <alignment horizontal="left" vertical="center" wrapText="1"/>
    </xf>
    <xf numFmtId="0" fontId="33" fillId="3" borderId="0" xfId="2" applyFont="1" applyFill="1" applyAlignment="1">
      <alignment horizontal="left" vertical="center" wrapText="1"/>
    </xf>
    <xf numFmtId="0" fontId="33" fillId="3" borderId="0" xfId="2" quotePrefix="1" applyFont="1" applyFill="1" applyAlignment="1">
      <alignment horizontal="left" vertical="center" wrapText="1"/>
    </xf>
    <xf numFmtId="0" fontId="35" fillId="3" borderId="3" xfId="2" quotePrefix="1" applyFont="1" applyFill="1" applyBorder="1" applyAlignment="1">
      <alignment horizontal="left" vertical="top" wrapText="1"/>
    </xf>
    <xf numFmtId="0" fontId="36" fillId="3" borderId="0" xfId="2" quotePrefix="1" applyFont="1" applyFill="1" applyAlignment="1">
      <alignment horizontal="left" vertical="top" wrapText="1"/>
    </xf>
    <xf numFmtId="0" fontId="36" fillId="3" borderId="4" xfId="2" quotePrefix="1" applyFont="1" applyFill="1" applyBorder="1" applyAlignment="1">
      <alignment horizontal="left" vertical="top" wrapText="1"/>
    </xf>
    <xf numFmtId="0" fontId="42" fillId="0" borderId="13" xfId="0" applyFont="1" applyBorder="1" applyAlignment="1" applyProtection="1">
      <alignment horizontal="justify" vertical="center" wrapText="1"/>
      <protection locked="0"/>
    </xf>
    <xf numFmtId="0" fontId="42" fillId="3" borderId="0" xfId="0" applyFont="1" applyFill="1"/>
    <xf numFmtId="0" fontId="42" fillId="0" borderId="0" xfId="0" applyFont="1"/>
    <xf numFmtId="9" fontId="42" fillId="0" borderId="13"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wrapText="1"/>
      <protection hidden="1"/>
    </xf>
    <xf numFmtId="0" fontId="43" fillId="0" borderId="13" xfId="0" applyFont="1" applyBorder="1" applyAlignment="1" applyProtection="1">
      <alignment horizontal="center" vertical="center" textRotation="90"/>
      <protection hidden="1"/>
    </xf>
    <xf numFmtId="14" fontId="42" fillId="0" borderId="13" xfId="0" applyNumberFormat="1" applyFont="1" applyBorder="1" applyAlignment="1" applyProtection="1">
      <alignment horizontal="center" vertical="center"/>
      <protection locked="0"/>
    </xf>
    <xf numFmtId="0" fontId="42" fillId="0" borderId="13" xfId="0" applyFont="1" applyBorder="1" applyAlignment="1" applyProtection="1">
      <alignment horizontal="center" vertical="center" textRotation="90"/>
      <protection locked="0"/>
    </xf>
    <xf numFmtId="0" fontId="42" fillId="0" borderId="0" xfId="0" applyFont="1" applyAlignment="1">
      <alignment horizontal="center" vertical="center"/>
    </xf>
    <xf numFmtId="0" fontId="14" fillId="11" borderId="60" xfId="0" applyFont="1" applyFill="1" applyBorder="1" applyAlignment="1" applyProtection="1">
      <alignment horizontal="center" vertical="center" wrapText="1" readingOrder="1"/>
      <protection hidden="1"/>
    </xf>
    <xf numFmtId="0" fontId="14" fillId="11" borderId="32" xfId="0" applyFont="1" applyFill="1" applyBorder="1" applyAlignment="1" applyProtection="1">
      <alignment horizontal="center" vertical="center" wrapText="1" readingOrder="1"/>
      <protection hidden="1"/>
    </xf>
    <xf numFmtId="0" fontId="14" fillId="11" borderId="61" xfId="0" applyFont="1" applyFill="1" applyBorder="1" applyAlignment="1" applyProtection="1">
      <alignment horizontal="center" vertical="center" wrapText="1" readingOrder="1"/>
      <protection hidden="1"/>
    </xf>
    <xf numFmtId="0" fontId="14" fillId="11" borderId="59" xfId="0" applyFont="1" applyFill="1" applyBorder="1" applyAlignment="1" applyProtection="1">
      <alignment horizontal="center" vertical="center" wrapText="1" readingOrder="1"/>
      <protection hidden="1"/>
    </xf>
    <xf numFmtId="0" fontId="14" fillId="11" borderId="56" xfId="0" applyFont="1" applyFill="1" applyBorder="1" applyAlignment="1" applyProtection="1">
      <alignment horizontal="center" vertical="center" wrapText="1" readingOrder="1"/>
      <protection hidden="1"/>
    </xf>
    <xf numFmtId="0" fontId="14" fillId="11" borderId="55" xfId="0" applyFont="1" applyFill="1" applyBorder="1" applyAlignment="1" applyProtection="1">
      <alignment horizontal="center" vertical="center" wrapText="1" readingOrder="1"/>
      <protection hidden="1"/>
    </xf>
    <xf numFmtId="0" fontId="14" fillId="11" borderId="49" xfId="0" applyFont="1" applyFill="1" applyBorder="1" applyAlignment="1" applyProtection="1">
      <alignment horizontal="center" vertical="center" wrapText="1" readingOrder="1"/>
      <protection hidden="1"/>
    </xf>
    <xf numFmtId="0" fontId="14" fillId="11" borderId="57" xfId="0" applyFont="1" applyFill="1" applyBorder="1" applyAlignment="1" applyProtection="1">
      <alignment horizontal="center" vertical="center" wrapText="1" readingOrder="1"/>
      <protection hidden="1"/>
    </xf>
    <xf numFmtId="0" fontId="14" fillId="12" borderId="60" xfId="0" applyFont="1" applyFill="1" applyBorder="1" applyAlignment="1" applyProtection="1">
      <alignment horizontal="center" wrapText="1" readingOrder="1"/>
      <protection hidden="1"/>
    </xf>
    <xf numFmtId="0" fontId="14" fillId="12" borderId="32" xfId="0" applyFont="1" applyFill="1" applyBorder="1" applyAlignment="1" applyProtection="1">
      <alignment horizontal="center" wrapText="1" readingOrder="1"/>
      <protection hidden="1"/>
    </xf>
    <xf numFmtId="0" fontId="14" fillId="12" borderId="61" xfId="0" applyFont="1" applyFill="1" applyBorder="1" applyAlignment="1" applyProtection="1">
      <alignment horizontal="center" wrapText="1" readingOrder="1"/>
      <protection hidden="1"/>
    </xf>
    <xf numFmtId="0" fontId="14" fillId="12" borderId="59" xfId="0" applyFont="1" applyFill="1" applyBorder="1" applyAlignment="1" applyProtection="1">
      <alignment horizontal="center" wrapText="1" readingOrder="1"/>
      <protection hidden="1"/>
    </xf>
    <xf numFmtId="0" fontId="14" fillId="12" borderId="56" xfId="0" applyFont="1" applyFill="1" applyBorder="1" applyAlignment="1" applyProtection="1">
      <alignment horizontal="center" wrapText="1" readingOrder="1"/>
      <protection hidden="1"/>
    </xf>
    <xf numFmtId="0" fontId="14" fillId="12" borderId="55" xfId="0" applyFont="1" applyFill="1" applyBorder="1" applyAlignment="1" applyProtection="1">
      <alignment horizontal="center" wrapText="1" readingOrder="1"/>
      <protection hidden="1"/>
    </xf>
    <xf numFmtId="0" fontId="14" fillId="12" borderId="49" xfId="0" applyFont="1" applyFill="1" applyBorder="1" applyAlignment="1" applyProtection="1">
      <alignment horizontal="center" wrapText="1" readingOrder="1"/>
      <protection hidden="1"/>
    </xf>
    <xf numFmtId="0" fontId="14" fillId="12" borderId="57" xfId="0" applyFont="1" applyFill="1" applyBorder="1" applyAlignment="1" applyProtection="1">
      <alignment horizontal="center" wrapText="1" readingOrder="1"/>
      <protection hidden="1"/>
    </xf>
    <xf numFmtId="0" fontId="14" fillId="13" borderId="60" xfId="0" applyFont="1" applyFill="1" applyBorder="1" applyAlignment="1" applyProtection="1">
      <alignment horizontal="center" wrapText="1" readingOrder="1"/>
      <protection hidden="1"/>
    </xf>
    <xf numFmtId="0" fontId="14" fillId="13" borderId="32" xfId="0" applyFont="1" applyFill="1" applyBorder="1" applyAlignment="1" applyProtection="1">
      <alignment horizontal="center" wrapText="1" readingOrder="1"/>
      <protection hidden="1"/>
    </xf>
    <xf numFmtId="0" fontId="14" fillId="13" borderId="61" xfId="0" applyFont="1" applyFill="1" applyBorder="1" applyAlignment="1" applyProtection="1">
      <alignment horizontal="center" wrapText="1" readingOrder="1"/>
      <protection hidden="1"/>
    </xf>
    <xf numFmtId="0" fontId="14" fillId="13" borderId="59" xfId="0" applyFont="1" applyFill="1" applyBorder="1" applyAlignment="1" applyProtection="1">
      <alignment horizontal="center" wrapText="1" readingOrder="1"/>
      <protection hidden="1"/>
    </xf>
    <xf numFmtId="0" fontId="14" fillId="13" borderId="56" xfId="0" applyFont="1" applyFill="1" applyBorder="1" applyAlignment="1" applyProtection="1">
      <alignment horizontal="center" wrapText="1" readingOrder="1"/>
      <protection hidden="1"/>
    </xf>
    <xf numFmtId="0" fontId="14" fillId="13" borderId="55" xfId="0" applyFont="1" applyFill="1" applyBorder="1" applyAlignment="1" applyProtection="1">
      <alignment horizontal="center" wrapText="1" readingOrder="1"/>
      <protection hidden="1"/>
    </xf>
    <xf numFmtId="0" fontId="14" fillId="13" borderId="49" xfId="0" applyFont="1" applyFill="1" applyBorder="1" applyAlignment="1" applyProtection="1">
      <alignment horizontal="center" wrapText="1" readingOrder="1"/>
      <protection hidden="1"/>
    </xf>
    <xf numFmtId="0" fontId="14" fillId="13" borderId="57" xfId="0" applyFont="1" applyFill="1" applyBorder="1" applyAlignment="1" applyProtection="1">
      <alignment horizontal="center" wrapText="1" readingOrder="1"/>
      <protection hidden="1"/>
    </xf>
    <xf numFmtId="0" fontId="14" fillId="5" borderId="60" xfId="0" applyFont="1" applyFill="1" applyBorder="1" applyAlignment="1" applyProtection="1">
      <alignment horizontal="center" wrapText="1" readingOrder="1"/>
      <protection hidden="1"/>
    </xf>
    <xf numFmtId="0" fontId="14" fillId="5" borderId="32" xfId="0" applyFont="1" applyFill="1" applyBorder="1" applyAlignment="1" applyProtection="1">
      <alignment horizontal="center" wrapText="1" readingOrder="1"/>
      <protection hidden="1"/>
    </xf>
    <xf numFmtId="0" fontId="14" fillId="5" borderId="61" xfId="0" applyFont="1" applyFill="1" applyBorder="1" applyAlignment="1" applyProtection="1">
      <alignment horizontal="center" wrapText="1" readingOrder="1"/>
      <protection hidden="1"/>
    </xf>
    <xf numFmtId="0" fontId="14" fillId="5" borderId="59" xfId="0" applyFont="1" applyFill="1" applyBorder="1" applyAlignment="1" applyProtection="1">
      <alignment horizontal="center" wrapText="1" readingOrder="1"/>
      <protection hidden="1"/>
    </xf>
    <xf numFmtId="0" fontId="14" fillId="5" borderId="56" xfId="0" applyFont="1" applyFill="1" applyBorder="1" applyAlignment="1" applyProtection="1">
      <alignment horizontal="center" wrapText="1" readingOrder="1"/>
      <protection hidden="1"/>
    </xf>
    <xf numFmtId="0" fontId="14" fillId="5" borderId="55" xfId="0" applyFont="1" applyFill="1" applyBorder="1" applyAlignment="1" applyProtection="1">
      <alignment horizontal="center" wrapText="1" readingOrder="1"/>
      <protection hidden="1"/>
    </xf>
    <xf numFmtId="0" fontId="14" fillId="5" borderId="49" xfId="0" applyFont="1" applyFill="1" applyBorder="1" applyAlignment="1" applyProtection="1">
      <alignment horizontal="center" wrapText="1" readingOrder="1"/>
      <protection hidden="1"/>
    </xf>
    <xf numFmtId="0" fontId="14" fillId="5" borderId="57" xfId="0" applyFont="1" applyFill="1" applyBorder="1" applyAlignment="1" applyProtection="1">
      <alignment horizontal="center" wrapText="1" readingOrder="1"/>
      <protection hidden="1"/>
    </xf>
    <xf numFmtId="0" fontId="18" fillId="13" borderId="32" xfId="0" applyFont="1" applyFill="1" applyBorder="1" applyAlignment="1" applyProtection="1">
      <alignment horizontal="center" wrapText="1" readingOrder="1"/>
      <protection hidden="1"/>
    </xf>
    <xf numFmtId="0" fontId="42" fillId="0" borderId="3" xfId="0" applyFont="1" applyBorder="1"/>
    <xf numFmtId="0" fontId="42" fillId="0" borderId="4" xfId="0" applyFont="1" applyBorder="1"/>
    <xf numFmtId="0" fontId="43" fillId="25" borderId="69"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2" fillId="3" borderId="14"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50" fillId="3" borderId="0" xfId="0" applyFont="1" applyFill="1"/>
    <xf numFmtId="0" fontId="42" fillId="0" borderId="13" xfId="0" applyFont="1" applyBorder="1" applyAlignment="1">
      <alignment horizontal="center" vertical="center" wrapText="1"/>
    </xf>
    <xf numFmtId="0" fontId="42" fillId="3" borderId="20" xfId="0" applyFont="1" applyFill="1" applyBorder="1" applyAlignment="1">
      <alignment horizontal="center" vertical="center" wrapText="1"/>
    </xf>
    <xf numFmtId="0" fontId="42" fillId="0" borderId="20" xfId="0" applyFont="1" applyBorder="1" applyAlignment="1">
      <alignment horizontal="center" vertical="center" wrapText="1"/>
    </xf>
    <xf numFmtId="14" fontId="42" fillId="3" borderId="13" xfId="0" applyNumberFormat="1" applyFont="1" applyFill="1" applyBorder="1" applyAlignment="1">
      <alignment horizontal="center" vertical="center" wrapText="1"/>
    </xf>
    <xf numFmtId="0" fontId="49" fillId="0" borderId="0" xfId="0" applyFont="1"/>
    <xf numFmtId="0" fontId="49" fillId="3" borderId="13" xfId="0" applyFont="1" applyFill="1" applyBorder="1" applyAlignment="1" applyProtection="1">
      <alignment horizontal="center" vertical="center"/>
      <protection locked="0"/>
    </xf>
    <xf numFmtId="0" fontId="49" fillId="19" borderId="13" xfId="0" applyFont="1" applyFill="1" applyBorder="1" applyAlignment="1">
      <alignment horizontal="center"/>
    </xf>
    <xf numFmtId="0" fontId="42" fillId="0" borderId="13" xfId="0" applyFont="1" applyBorder="1"/>
    <xf numFmtId="0" fontId="42" fillId="0" borderId="13" xfId="0" applyFont="1" applyBorder="1" applyAlignment="1" applyProtection="1">
      <alignment horizontal="center" vertical="center"/>
      <protection hidden="1"/>
    </xf>
    <xf numFmtId="164" fontId="42" fillId="0" borderId="13" xfId="1" applyNumberFormat="1" applyFont="1" applyBorder="1" applyAlignment="1">
      <alignment horizontal="center" vertical="center"/>
    </xf>
    <xf numFmtId="0" fontId="42" fillId="0" borderId="13" xfId="0" applyFont="1" applyBorder="1" applyAlignment="1" applyProtection="1">
      <alignment horizontal="justify" vertical="top" wrapText="1"/>
      <protection locked="0"/>
    </xf>
    <xf numFmtId="0" fontId="42" fillId="0" borderId="13" xfId="0" applyFont="1" applyBorder="1" applyAlignment="1" applyProtection="1">
      <alignment horizontal="left" vertical="center" wrapText="1"/>
      <protection locked="0"/>
    </xf>
    <xf numFmtId="0" fontId="43" fillId="0" borderId="74" xfId="0" applyFont="1" applyBorder="1" applyAlignment="1" applyProtection="1">
      <alignment horizontal="center" vertical="center" textRotation="90"/>
      <protection hidden="1"/>
    </xf>
    <xf numFmtId="9" fontId="42" fillId="0" borderId="13" xfId="0" applyNumberFormat="1"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protection locked="0"/>
    </xf>
    <xf numFmtId="0" fontId="43" fillId="0" borderId="13" xfId="0" applyFont="1" applyBorder="1" applyAlignment="1" applyProtection="1">
      <alignment horizontal="center" vertical="center" wrapText="1"/>
      <protection hidden="1"/>
    </xf>
    <xf numFmtId="0" fontId="42" fillId="0" borderId="13" xfId="0" applyFont="1" applyBorder="1" applyAlignment="1">
      <alignment horizontal="center" vertical="center"/>
    </xf>
    <xf numFmtId="9" fontId="43" fillId="0" borderId="13" xfId="0" applyNumberFormat="1" applyFont="1" applyBorder="1" applyAlignment="1" applyProtection="1">
      <alignment horizontal="center" vertical="center" wrapText="1"/>
      <protection hidden="1"/>
    </xf>
    <xf numFmtId="0" fontId="42" fillId="3" borderId="13" xfId="0" applyFont="1" applyFill="1" applyBorder="1" applyAlignment="1" applyProtection="1">
      <alignment horizontal="justify" vertical="center" wrapText="1"/>
      <protection locked="0"/>
    </xf>
    <xf numFmtId="14" fontId="42" fillId="0" borderId="13" xfId="0" applyNumberFormat="1" applyFont="1" applyBorder="1" applyAlignment="1" applyProtection="1">
      <alignment horizontal="center" vertical="center" wrapText="1"/>
      <protection locked="0"/>
    </xf>
    <xf numFmtId="0" fontId="42" fillId="0" borderId="72" xfId="0" applyFont="1" applyBorder="1" applyAlignment="1">
      <alignment horizontal="center" vertical="center"/>
    </xf>
    <xf numFmtId="0" fontId="42" fillId="3" borderId="0" xfId="0" applyFont="1" applyFill="1" applyAlignment="1">
      <alignment vertical="center" wrapText="1"/>
    </xf>
    <xf numFmtId="0" fontId="49" fillId="26" borderId="13" xfId="0" applyFont="1" applyFill="1" applyBorder="1" applyAlignment="1">
      <alignment horizontal="center"/>
    </xf>
    <xf numFmtId="0" fontId="49" fillId="0" borderId="13" xfId="0" applyFont="1" applyBorder="1" applyAlignment="1">
      <alignment horizontal="center"/>
    </xf>
    <xf numFmtId="0" fontId="42" fillId="0" borderId="74" xfId="0" applyFont="1" applyBorder="1" applyAlignment="1">
      <alignment horizontal="center" vertical="center"/>
    </xf>
    <xf numFmtId="0" fontId="42" fillId="0" borderId="74" xfId="0" applyFont="1" applyBorder="1" applyAlignment="1" applyProtection="1">
      <alignment horizontal="center" vertical="center" wrapText="1"/>
      <protection locked="0"/>
    </xf>
    <xf numFmtId="0" fontId="42" fillId="0" borderId="13" xfId="0" applyFont="1" applyBorder="1" applyAlignment="1" applyProtection="1">
      <alignment vertical="center"/>
      <protection locked="0"/>
    </xf>
    <xf numFmtId="0" fontId="42" fillId="0" borderId="14" xfId="0" applyFont="1" applyBorder="1" applyAlignment="1">
      <alignment horizontal="center" vertical="center" wrapText="1"/>
    </xf>
    <xf numFmtId="9" fontId="42" fillId="0" borderId="13" xfId="0" applyNumberFormat="1" applyFont="1" applyBorder="1" applyAlignment="1" applyProtection="1">
      <alignment vertical="center" wrapText="1"/>
      <protection hidden="1"/>
    </xf>
    <xf numFmtId="9" fontId="42" fillId="0" borderId="74" xfId="0" applyNumberFormat="1" applyFont="1" applyBorder="1" applyAlignment="1" applyProtection="1">
      <alignment vertical="center" wrapText="1"/>
      <protection hidden="1"/>
    </xf>
    <xf numFmtId="0" fontId="49" fillId="26" borderId="17" xfId="0" applyFont="1" applyFill="1" applyBorder="1" applyAlignment="1">
      <alignment horizontal="center"/>
    </xf>
    <xf numFmtId="0" fontId="49" fillId="26" borderId="18" xfId="0" applyFont="1" applyFill="1" applyBorder="1" applyAlignment="1">
      <alignment horizontal="center"/>
    </xf>
    <xf numFmtId="0" fontId="49" fillId="3" borderId="17" xfId="0" applyFont="1" applyFill="1" applyBorder="1" applyAlignment="1" applyProtection="1">
      <alignment horizontal="center" vertical="center"/>
      <protection locked="0"/>
    </xf>
    <xf numFmtId="0" fontId="49" fillId="3" borderId="18" xfId="0" applyFont="1" applyFill="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19" borderId="19" xfId="0" applyFont="1" applyFill="1" applyBorder="1" applyAlignment="1">
      <alignment horizontal="center"/>
    </xf>
    <xf numFmtId="0" fontId="49" fillId="19" borderId="21" xfId="0" applyFont="1" applyFill="1" applyBorder="1" applyAlignment="1">
      <alignment horizontal="center"/>
    </xf>
    <xf numFmtId="0" fontId="49" fillId="3" borderId="71" xfId="0" applyFont="1" applyFill="1" applyBorder="1" applyAlignment="1" applyProtection="1">
      <alignment horizontal="center" vertical="center"/>
      <protection locked="0"/>
    </xf>
    <xf numFmtId="0" fontId="49" fillId="26" borderId="71" xfId="0" applyFont="1" applyFill="1" applyBorder="1" applyAlignment="1">
      <alignment horizontal="center"/>
    </xf>
    <xf numFmtId="0" fontId="49" fillId="0" borderId="71" xfId="0" applyFont="1" applyBorder="1" applyAlignment="1" applyProtection="1">
      <alignment horizontal="center" vertical="center"/>
      <protection locked="0"/>
    </xf>
    <xf numFmtId="0" fontId="49" fillId="19" borderId="65" xfId="0" applyFont="1" applyFill="1" applyBorder="1" applyAlignment="1">
      <alignment horizontal="center"/>
    </xf>
    <xf numFmtId="0" fontId="49" fillId="0" borderId="13" xfId="0" applyFont="1" applyBorder="1"/>
    <xf numFmtId="0" fontId="49" fillId="0" borderId="57" xfId="0" applyFont="1" applyBorder="1"/>
    <xf numFmtId="0" fontId="49" fillId="0" borderId="14" xfId="0" applyFont="1" applyBorder="1"/>
    <xf numFmtId="0" fontId="49" fillId="0" borderId="72" xfId="0" applyFont="1" applyBorder="1"/>
    <xf numFmtId="0" fontId="49" fillId="0" borderId="71" xfId="0" applyFont="1" applyBorder="1"/>
    <xf numFmtId="0" fontId="43" fillId="0" borderId="74" xfId="0" applyFont="1" applyBorder="1" applyAlignment="1" applyProtection="1">
      <alignment horizontal="center" vertical="center"/>
      <protection hidden="1"/>
    </xf>
    <xf numFmtId="0" fontId="43" fillId="0" borderId="74" xfId="0" applyFont="1" applyBorder="1" applyAlignment="1" applyProtection="1">
      <alignment vertical="center"/>
      <protection hidden="1"/>
    </xf>
    <xf numFmtId="0" fontId="42" fillId="0" borderId="58" xfId="0" applyFont="1" applyBorder="1" applyAlignment="1" applyProtection="1">
      <alignment horizontal="center" vertical="center" textRotation="90"/>
      <protection locked="0"/>
    </xf>
    <xf numFmtId="9" fontId="42" fillId="0" borderId="58" xfId="0" applyNumberFormat="1" applyFont="1" applyBorder="1" applyAlignment="1" applyProtection="1">
      <alignment horizontal="center" vertical="center"/>
      <protection hidden="1"/>
    </xf>
    <xf numFmtId="0" fontId="42" fillId="0" borderId="74" xfId="0" applyFont="1" applyBorder="1" applyAlignment="1" applyProtection="1">
      <alignment horizontal="center" vertical="center" textRotation="90"/>
      <protection locked="0"/>
    </xf>
    <xf numFmtId="0" fontId="42" fillId="0" borderId="74" xfId="0" applyFont="1" applyBorder="1" applyAlignment="1" applyProtection="1">
      <alignment horizontal="center" vertical="center"/>
      <protection hidden="1"/>
    </xf>
    <xf numFmtId="0" fontId="43" fillId="0" borderId="13" xfId="0" applyFont="1" applyBorder="1" applyAlignment="1" applyProtection="1">
      <alignment vertical="center"/>
      <protection hidden="1"/>
    </xf>
    <xf numFmtId="0" fontId="42" fillId="0" borderId="74" xfId="0" applyFont="1" applyBorder="1" applyAlignment="1" applyProtection="1">
      <alignment horizontal="justify" vertical="center" wrapText="1"/>
      <protection locked="0"/>
    </xf>
    <xf numFmtId="0" fontId="42" fillId="3" borderId="13" xfId="0" applyFont="1" applyFill="1" applyBorder="1" applyAlignment="1">
      <alignment vertical="center"/>
    </xf>
    <xf numFmtId="0" fontId="42" fillId="0" borderId="74" xfId="0" applyFont="1" applyBorder="1" applyAlignment="1" applyProtection="1">
      <alignment vertical="center" wrapText="1"/>
      <protection locked="0"/>
    </xf>
    <xf numFmtId="0" fontId="42" fillId="0" borderId="13" xfId="0" applyFont="1" applyBorder="1" applyAlignment="1" applyProtection="1">
      <alignment vertical="center" wrapText="1"/>
      <protection locked="0"/>
    </xf>
    <xf numFmtId="14" fontId="42" fillId="0" borderId="13" xfId="0" applyNumberFormat="1" applyFont="1" applyBorder="1" applyAlignment="1" applyProtection="1">
      <alignment vertical="center" wrapText="1"/>
      <protection locked="0"/>
    </xf>
    <xf numFmtId="0" fontId="55" fillId="0" borderId="0" xfId="5" applyAlignment="1">
      <alignment horizontal="center" vertical="center" wrapText="1"/>
    </xf>
    <xf numFmtId="0" fontId="55" fillId="0" borderId="0" xfId="5"/>
    <xf numFmtId="0" fontId="56" fillId="0" borderId="83" xfId="5" applyFont="1" applyBorder="1" applyAlignment="1">
      <alignment horizontal="center" vertical="center" wrapText="1"/>
    </xf>
    <xf numFmtId="0" fontId="58" fillId="0" borderId="0" xfId="5" applyFont="1" applyAlignment="1">
      <alignment horizontal="center" vertical="center" wrapText="1"/>
    </xf>
    <xf numFmtId="0" fontId="56" fillId="0" borderId="88" xfId="5" applyFont="1" applyBorder="1" applyAlignment="1">
      <alignment horizontal="center" vertical="center" wrapText="1"/>
    </xf>
    <xf numFmtId="0" fontId="60" fillId="29" borderId="92" xfId="5" applyFont="1" applyFill="1" applyBorder="1" applyAlignment="1">
      <alignment horizontal="center" vertical="center" textRotation="90" wrapText="1"/>
    </xf>
    <xf numFmtId="0" fontId="63" fillId="0" borderId="0" xfId="5" applyFont="1" applyAlignment="1">
      <alignment horizontal="center" vertical="center" wrapText="1"/>
    </xf>
    <xf numFmtId="0" fontId="63" fillId="32" borderId="92" xfId="5" applyFont="1" applyFill="1" applyBorder="1" applyAlignment="1">
      <alignment horizontal="center" vertical="center" wrapText="1"/>
    </xf>
    <xf numFmtId="0" fontId="64" fillId="32" borderId="92" xfId="5" applyFont="1" applyFill="1" applyBorder="1" applyAlignment="1">
      <alignment horizontal="center" vertical="center" wrapText="1"/>
    </xf>
    <xf numFmtId="0" fontId="64" fillId="28" borderId="92" xfId="5" applyFont="1" applyFill="1" applyBorder="1" applyAlignment="1">
      <alignment horizontal="center" vertical="center" wrapText="1"/>
    </xf>
    <xf numFmtId="0" fontId="65" fillId="32" borderId="92" xfId="5" applyFont="1" applyFill="1" applyBorder="1" applyAlignment="1">
      <alignment horizontal="center" vertical="center" wrapText="1"/>
    </xf>
    <xf numFmtId="0" fontId="66" fillId="0" borderId="92" xfId="5" applyFont="1" applyBorder="1" applyAlignment="1">
      <alignment horizontal="center" vertical="center" wrapText="1"/>
    </xf>
    <xf numFmtId="0" fontId="67" fillId="0" borderId="92" xfId="5" applyFont="1" applyBorder="1" applyAlignment="1">
      <alignment horizontal="center" vertical="center" wrapText="1"/>
    </xf>
    <xf numFmtId="0" fontId="67" fillId="0" borderId="92" xfId="5" applyFont="1" applyBorder="1" applyAlignment="1">
      <alignment horizontal="left" vertical="center" wrapText="1"/>
    </xf>
    <xf numFmtId="0" fontId="54" fillId="0" borderId="92" xfId="5" applyFont="1" applyBorder="1" applyAlignment="1">
      <alignment horizontal="center" vertical="center" wrapText="1"/>
    </xf>
    <xf numFmtId="0" fontId="67" fillId="0" borderId="93" xfId="5" applyFont="1" applyBorder="1" applyAlignment="1">
      <alignment horizontal="center" vertical="center" wrapText="1"/>
    </xf>
    <xf numFmtId="0" fontId="57" fillId="33" borderId="92" xfId="5" applyFont="1" applyFill="1" applyBorder="1" applyAlignment="1">
      <alignment horizontal="center" vertical="center" wrapText="1"/>
    </xf>
    <xf numFmtId="0" fontId="54" fillId="0" borderId="89" xfId="5" applyFont="1" applyBorder="1" applyAlignment="1">
      <alignment horizontal="center" vertical="center" wrapText="1"/>
    </xf>
    <xf numFmtId="0" fontId="66" fillId="0" borderId="93" xfId="5" applyFont="1" applyBorder="1" applyAlignment="1">
      <alignment horizontal="center" vertical="center" wrapText="1"/>
    </xf>
    <xf numFmtId="0" fontId="70" fillId="33" borderId="91" xfId="5" applyFont="1" applyFill="1" applyBorder="1" applyAlignment="1">
      <alignment horizontal="center" vertical="center" wrapText="1"/>
    </xf>
    <xf numFmtId="0" fontId="54" fillId="0" borderId="13" xfId="5" applyFont="1" applyBorder="1" applyAlignment="1">
      <alignment horizontal="center" vertical="center" wrapText="1"/>
    </xf>
    <xf numFmtId="0" fontId="70" fillId="33" borderId="92" xfId="5" applyFont="1" applyFill="1" applyBorder="1" applyAlignment="1">
      <alignment horizontal="center" vertical="center" wrapText="1"/>
    </xf>
    <xf numFmtId="0" fontId="66" fillId="0" borderId="94" xfId="5" applyFont="1" applyBorder="1" applyAlignment="1">
      <alignment horizontal="center" vertical="center" wrapText="1"/>
    </xf>
    <xf numFmtId="0" fontId="66" fillId="0" borderId="13" xfId="5" applyFont="1" applyBorder="1" applyAlignment="1">
      <alignment horizontal="center" vertical="center" wrapText="1"/>
    </xf>
    <xf numFmtId="0" fontId="67" fillId="0" borderId="89" xfId="5" applyFont="1" applyBorder="1" applyAlignment="1">
      <alignment horizontal="center" vertical="center" wrapText="1"/>
    </xf>
    <xf numFmtId="0" fontId="66" fillId="3" borderId="13" xfId="5" applyFont="1" applyFill="1" applyBorder="1" applyAlignment="1">
      <alignment horizontal="center" vertical="center" wrapText="1"/>
    </xf>
    <xf numFmtId="0" fontId="57" fillId="0" borderId="13" xfId="5" applyFont="1" applyBorder="1" applyAlignment="1">
      <alignment vertical="center" wrapText="1"/>
    </xf>
    <xf numFmtId="0" fontId="54" fillId="0" borderId="95" xfId="5" applyFont="1" applyBorder="1" applyAlignment="1">
      <alignment horizontal="center" vertical="center"/>
    </xf>
    <xf numFmtId="0" fontId="55" fillId="0" borderId="13" xfId="5" applyBorder="1"/>
    <xf numFmtId="0" fontId="65" fillId="32" borderId="89" xfId="5" applyFont="1" applyFill="1" applyBorder="1" applyAlignment="1">
      <alignment horizontal="center" vertical="center" wrapText="1"/>
    </xf>
    <xf numFmtId="0" fontId="57" fillId="0" borderId="13" xfId="5" applyFont="1" applyBorder="1" applyAlignment="1">
      <alignment horizontal="center" vertical="center" wrapText="1"/>
    </xf>
    <xf numFmtId="0" fontId="67" fillId="0" borderId="13" xfId="5" applyFont="1" applyBorder="1" applyAlignment="1">
      <alignment horizontal="center" vertical="center" wrapText="1"/>
    </xf>
    <xf numFmtId="0" fontId="57" fillId="33" borderId="13" xfId="5" applyFont="1" applyFill="1" applyBorder="1" applyAlignment="1">
      <alignment horizontal="center" vertical="center" wrapText="1"/>
    </xf>
    <xf numFmtId="0" fontId="70" fillId="0" borderId="74" xfId="5" applyFont="1" applyBorder="1" applyAlignment="1">
      <alignment horizontal="left" vertical="center" wrapText="1"/>
    </xf>
    <xf numFmtId="0" fontId="70" fillId="0" borderId="13" xfId="5" applyFont="1" applyBorder="1" applyAlignment="1">
      <alignment horizontal="center" vertical="center" wrapText="1"/>
    </xf>
    <xf numFmtId="0" fontId="65" fillId="32" borderId="95" xfId="5" applyFont="1" applyFill="1" applyBorder="1" applyAlignment="1">
      <alignment horizontal="center" vertical="center" wrapText="1"/>
    </xf>
    <xf numFmtId="0" fontId="71" fillId="0" borderId="13" xfId="5" applyFont="1" applyBorder="1" applyAlignment="1">
      <alignment horizontal="center" vertical="center" wrapText="1"/>
    </xf>
    <xf numFmtId="0" fontId="71" fillId="0" borderId="74" xfId="5" applyFont="1" applyBorder="1" applyAlignment="1">
      <alignment horizontal="center" vertical="center" wrapText="1"/>
    </xf>
    <xf numFmtId="0" fontId="57" fillId="0" borderId="74" xfId="5" applyFont="1" applyBorder="1" applyAlignment="1">
      <alignment horizontal="center" vertical="center" wrapText="1"/>
    </xf>
    <xf numFmtId="0" fontId="57" fillId="33" borderId="74" xfId="5" applyFont="1" applyFill="1" applyBorder="1" applyAlignment="1">
      <alignment horizontal="center" vertical="center" wrapText="1"/>
    </xf>
    <xf numFmtId="0" fontId="65" fillId="32" borderId="13" xfId="5" applyFont="1" applyFill="1" applyBorder="1" applyAlignment="1">
      <alignment horizontal="center" vertical="center" wrapText="1"/>
    </xf>
    <xf numFmtId="0" fontId="72" fillId="0" borderId="13" xfId="5" applyFont="1" applyBorder="1" applyAlignment="1">
      <alignment horizontal="left" vertical="center" wrapText="1"/>
    </xf>
    <xf numFmtId="0" fontId="65" fillId="32" borderId="96" xfId="5" applyFont="1" applyFill="1" applyBorder="1" applyAlignment="1">
      <alignment horizontal="center" vertical="center" wrapText="1"/>
    </xf>
    <xf numFmtId="0" fontId="71" fillId="0" borderId="14" xfId="5" applyFont="1" applyBorder="1" applyAlignment="1">
      <alignment horizontal="center" vertical="center" wrapText="1"/>
    </xf>
    <xf numFmtId="0" fontId="57" fillId="0" borderId="14" xfId="5" applyFont="1" applyBorder="1" applyAlignment="1">
      <alignment horizontal="center" vertical="center" wrapText="1"/>
    </xf>
    <xf numFmtId="0" fontId="57" fillId="33" borderId="14" xfId="5" applyFont="1" applyFill="1" applyBorder="1" applyAlignment="1">
      <alignment horizontal="center" vertical="center" wrapText="1"/>
    </xf>
    <xf numFmtId="0" fontId="49" fillId="32" borderId="96" xfId="5" applyFont="1" applyFill="1" applyBorder="1" applyAlignment="1">
      <alignment horizontal="center" vertical="center" wrapText="1"/>
    </xf>
    <xf numFmtId="0" fontId="58" fillId="0" borderId="13" xfId="5" applyFont="1" applyBorder="1" applyAlignment="1">
      <alignment horizontal="left" vertical="center" wrapText="1"/>
    </xf>
    <xf numFmtId="0" fontId="42" fillId="0" borderId="13" xfId="5" applyFont="1" applyBorder="1" applyAlignment="1">
      <alignment horizontal="justify" vertical="center"/>
    </xf>
    <xf numFmtId="0" fontId="66" fillId="0" borderId="13" xfId="5" applyFont="1" applyBorder="1" applyAlignment="1">
      <alignment horizontal="left" vertical="center" wrapText="1"/>
    </xf>
    <xf numFmtId="0" fontId="66" fillId="33" borderId="13" xfId="5" applyFont="1" applyFill="1" applyBorder="1" applyAlignment="1">
      <alignment horizontal="left" vertical="center" wrapText="1"/>
    </xf>
    <xf numFmtId="0" fontId="58" fillId="0" borderId="0" xfId="5" applyFont="1"/>
    <xf numFmtId="0" fontId="49" fillId="32" borderId="89" xfId="5" applyFont="1" applyFill="1" applyBorder="1" applyAlignment="1">
      <alignment horizontal="center" vertical="center" wrapText="1"/>
    </xf>
    <xf numFmtId="0" fontId="58" fillId="0" borderId="13" xfId="5" applyFont="1" applyBorder="1" applyAlignment="1">
      <alignment wrapText="1"/>
    </xf>
    <xf numFmtId="0" fontId="42" fillId="0" borderId="13" xfId="5" applyFont="1" applyBorder="1"/>
    <xf numFmtId="0" fontId="58" fillId="0" borderId="13" xfId="5" applyFont="1" applyBorder="1"/>
    <xf numFmtId="0" fontId="58" fillId="0" borderId="0" xfId="5" applyFont="1" applyAlignment="1">
      <alignment wrapText="1"/>
    </xf>
    <xf numFmtId="0" fontId="58" fillId="0" borderId="13" xfId="5" applyFont="1" applyBorder="1" applyAlignment="1">
      <alignment vertical="center" wrapText="1"/>
    </xf>
    <xf numFmtId="0" fontId="58" fillId="0" borderId="13" xfId="5" applyFont="1" applyBorder="1" applyAlignment="1">
      <alignment vertical="center"/>
    </xf>
    <xf numFmtId="0" fontId="66" fillId="0" borderId="13" xfId="5" applyFont="1" applyBorder="1" applyAlignment="1">
      <alignment vertical="center" wrapText="1"/>
    </xf>
    <xf numFmtId="0" fontId="66" fillId="33" borderId="13" xfId="5" applyFont="1" applyFill="1" applyBorder="1" applyAlignment="1">
      <alignment vertical="center" wrapText="1"/>
    </xf>
    <xf numFmtId="0" fontId="42" fillId="0" borderId="13" xfId="5" applyFont="1" applyBorder="1" applyAlignment="1">
      <alignment vertical="center"/>
    </xf>
    <xf numFmtId="0" fontId="42" fillId="0" borderId="13" xfId="5" applyFont="1" applyBorder="1" applyAlignment="1">
      <alignment vertical="center" wrapText="1"/>
    </xf>
    <xf numFmtId="0" fontId="58" fillId="0" borderId="13" xfId="5" applyFont="1" applyBorder="1" applyAlignment="1">
      <alignment horizontal="justify" vertical="center"/>
    </xf>
    <xf numFmtId="0" fontId="73" fillId="0" borderId="13" xfId="5" applyFont="1" applyBorder="1" applyAlignment="1">
      <alignment vertical="center" wrapText="1"/>
    </xf>
    <xf numFmtId="0" fontId="73" fillId="0" borderId="13" xfId="5" applyFont="1" applyBorder="1" applyAlignment="1">
      <alignment horizontal="justify" vertical="center"/>
    </xf>
    <xf numFmtId="0" fontId="55" fillId="33" borderId="0" xfId="5" applyFill="1" applyAlignment="1">
      <alignment horizontal="center" vertical="center" wrapText="1"/>
    </xf>
    <xf numFmtId="9" fontId="74" fillId="33" borderId="0" xfId="5" applyNumberFormat="1" applyFont="1" applyFill="1" applyAlignment="1">
      <alignment horizontal="center" vertical="center" wrapText="1"/>
    </xf>
    <xf numFmtId="0" fontId="75" fillId="33" borderId="0" xfId="5" applyFont="1" applyFill="1" applyAlignment="1">
      <alignment horizontal="center" vertical="center" wrapText="1"/>
    </xf>
    <xf numFmtId="0" fontId="76" fillId="28" borderId="89" xfId="5" applyFont="1" applyFill="1" applyBorder="1" applyAlignment="1">
      <alignment horizontal="center" vertical="center" wrapText="1"/>
    </xf>
    <xf numFmtId="0" fontId="76" fillId="34" borderId="89" xfId="5" applyFont="1" applyFill="1" applyBorder="1" applyAlignment="1">
      <alignment horizontal="center" vertical="center" wrapText="1"/>
    </xf>
    <xf numFmtId="0" fontId="76" fillId="28" borderId="92" xfId="5" applyFont="1" applyFill="1" applyBorder="1" applyAlignment="1">
      <alignment horizontal="center" vertical="center" wrapText="1"/>
    </xf>
    <xf numFmtId="0" fontId="77" fillId="0" borderId="0" xfId="5" applyFont="1" applyAlignment="1">
      <alignment horizontal="center" vertical="center" wrapText="1"/>
    </xf>
    <xf numFmtId="0" fontId="76" fillId="34" borderId="95" xfId="5" applyFont="1" applyFill="1" applyBorder="1" applyAlignment="1">
      <alignment horizontal="center" vertical="center" wrapText="1"/>
    </xf>
    <xf numFmtId="0" fontId="76" fillId="28" borderId="95" xfId="5" applyFont="1" applyFill="1" applyBorder="1" applyAlignment="1">
      <alignment horizontal="center" vertical="center" wrapText="1"/>
    </xf>
    <xf numFmtId="0" fontId="76" fillId="28" borderId="93" xfId="5" applyFont="1" applyFill="1" applyBorder="1" applyAlignment="1">
      <alignment horizontal="center" vertical="center" wrapText="1"/>
    </xf>
    <xf numFmtId="0" fontId="78" fillId="33" borderId="91" xfId="5" applyFont="1" applyFill="1" applyBorder="1" applyAlignment="1">
      <alignment horizontal="center" vertical="center" wrapText="1"/>
    </xf>
    <xf numFmtId="0" fontId="78" fillId="33" borderId="92" xfId="5" applyFont="1" applyFill="1" applyBorder="1" applyAlignment="1">
      <alignment horizontal="center" vertical="center" wrapText="1"/>
    </xf>
    <xf numFmtId="0" fontId="79" fillId="33" borderId="92" xfId="5" applyFont="1" applyFill="1" applyBorder="1" applyAlignment="1">
      <alignment horizontal="center" vertical="center" wrapText="1"/>
    </xf>
    <xf numFmtId="0" fontId="80" fillId="33" borderId="92" xfId="5" applyFont="1" applyFill="1" applyBorder="1" applyAlignment="1">
      <alignment horizontal="center" vertical="center" wrapText="1"/>
    </xf>
    <xf numFmtId="0" fontId="55" fillId="33" borderId="13" xfId="5" applyFill="1" applyBorder="1" applyAlignment="1">
      <alignment horizontal="center" vertical="center" textRotation="90" wrapText="1"/>
    </xf>
    <xf numFmtId="0" fontId="66" fillId="0" borderId="13" xfId="5" applyFont="1" applyBorder="1" applyAlignment="1" applyProtection="1">
      <alignment vertical="center" wrapText="1"/>
      <protection locked="0"/>
    </xf>
    <xf numFmtId="0" fontId="58" fillId="0" borderId="72" xfId="5" applyFont="1" applyBorder="1" applyAlignment="1">
      <alignment vertical="center" wrapText="1"/>
    </xf>
    <xf numFmtId="0" fontId="55" fillId="0" borderId="0" xfId="5" applyAlignment="1">
      <alignment vertical="center"/>
    </xf>
    <xf numFmtId="0" fontId="42" fillId="0" borderId="74" xfId="0" applyFont="1" applyBorder="1" applyAlignment="1">
      <alignment horizontal="center" vertical="center" wrapText="1"/>
    </xf>
    <xf numFmtId="0" fontId="42" fillId="0" borderId="14" xfId="0" applyFont="1" applyBorder="1" applyAlignment="1" applyProtection="1">
      <alignment horizontal="center" vertical="center" textRotation="90"/>
      <protection locked="0"/>
    </xf>
    <xf numFmtId="0" fontId="42" fillId="0" borderId="58" xfId="0" applyFont="1" applyBorder="1" applyAlignment="1" applyProtection="1">
      <alignment horizontal="justify" vertical="center" wrapText="1"/>
      <protection locked="0"/>
    </xf>
    <xf numFmtId="0" fontId="42" fillId="0" borderId="71" xfId="0" applyFont="1" applyBorder="1" applyAlignment="1">
      <alignment horizontal="center" vertical="center" wrapText="1"/>
    </xf>
    <xf numFmtId="0" fontId="42" fillId="0" borderId="13" xfId="0" applyFont="1" applyBorder="1" applyAlignment="1">
      <alignment vertical="center" wrapText="1"/>
    </xf>
    <xf numFmtId="1" fontId="42" fillId="0" borderId="13" xfId="0" applyNumberFormat="1" applyFont="1" applyBorder="1" applyAlignment="1" applyProtection="1">
      <alignment horizontal="center" vertical="center" wrapText="1"/>
      <protection hidden="1"/>
    </xf>
    <xf numFmtId="0" fontId="42" fillId="0" borderId="14" xfId="0" applyFont="1" applyBorder="1" applyAlignment="1">
      <alignment horizontal="center" vertical="center"/>
    </xf>
    <xf numFmtId="0" fontId="42" fillId="0" borderId="61"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14" xfId="0" applyFont="1" applyBorder="1" applyAlignment="1" applyProtection="1">
      <alignment horizontal="center" vertical="center" wrapText="1"/>
      <protection locked="0"/>
    </xf>
    <xf numFmtId="0" fontId="15" fillId="5" borderId="0" xfId="0" applyFont="1" applyFill="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42" fillId="0" borderId="13" xfId="0" applyFont="1" applyBorder="1" applyAlignment="1">
      <alignment horizontal="left" vertical="center" wrapText="1"/>
    </xf>
    <xf numFmtId="0" fontId="42" fillId="0" borderId="74" xfId="0" applyFont="1" applyBorder="1" applyAlignment="1">
      <alignment horizontal="left" vertical="center" wrapText="1"/>
    </xf>
    <xf numFmtId="0" fontId="42" fillId="0" borderId="14" xfId="0" applyFont="1" applyBorder="1" applyAlignment="1" applyProtection="1">
      <alignment horizontal="justify" vertical="center" wrapText="1"/>
      <protection locked="0"/>
    </xf>
    <xf numFmtId="0" fontId="42" fillId="0" borderId="14" xfId="0" applyFont="1" applyBorder="1" applyAlignment="1" applyProtection="1">
      <alignment horizontal="center" vertical="center"/>
      <protection hidden="1"/>
    </xf>
    <xf numFmtId="9" fontId="42" fillId="0" borderId="14" xfId="0" applyNumberFormat="1" applyFont="1" applyBorder="1" applyAlignment="1" applyProtection="1">
      <alignment horizontal="center" vertical="center"/>
      <protection hidden="1"/>
    </xf>
    <xf numFmtId="0" fontId="43" fillId="0" borderId="13" xfId="0" applyFont="1" applyBorder="1" applyAlignment="1" applyProtection="1">
      <alignment horizontal="center" vertical="center"/>
      <protection hidden="1"/>
    </xf>
    <xf numFmtId="0" fontId="42" fillId="0" borderId="14" xfId="0"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hidden="1"/>
    </xf>
    <xf numFmtId="164" fontId="42" fillId="0" borderId="74" xfId="1" applyNumberFormat="1" applyFont="1" applyBorder="1" applyAlignment="1">
      <alignment horizontal="center" vertical="center"/>
    </xf>
    <xf numFmtId="0" fontId="43" fillId="0" borderId="74" xfId="0" applyFont="1" applyBorder="1" applyAlignment="1" applyProtection="1">
      <alignment horizontal="center" vertical="center" textRotation="90" wrapText="1"/>
      <protection hidden="1"/>
    </xf>
    <xf numFmtId="9" fontId="42" fillId="0" borderId="74" xfId="0" applyNumberFormat="1" applyFont="1" applyBorder="1" applyAlignment="1" applyProtection="1">
      <alignment horizontal="center" vertical="center"/>
      <protection hidden="1"/>
    </xf>
    <xf numFmtId="0" fontId="42" fillId="0" borderId="57" xfId="0" applyFont="1" applyBorder="1" applyAlignment="1">
      <alignment horizontal="center" vertical="center" wrapText="1"/>
    </xf>
    <xf numFmtId="0" fontId="43" fillId="0" borderId="14" xfId="0" applyFont="1" applyBorder="1" applyAlignment="1" applyProtection="1">
      <alignment horizontal="center" vertical="center" wrapText="1"/>
      <protection hidden="1"/>
    </xf>
    <xf numFmtId="0" fontId="42" fillId="0" borderId="58" xfId="0" applyFont="1" applyBorder="1" applyAlignment="1">
      <alignment horizontal="center" vertical="center"/>
    </xf>
    <xf numFmtId="0" fontId="43" fillId="0" borderId="14" xfId="0" applyFont="1" applyBorder="1" applyAlignment="1" applyProtection="1">
      <alignment horizontal="center" vertical="center" textRotation="90"/>
      <protection hidden="1"/>
    </xf>
    <xf numFmtId="14" fontId="42" fillId="0" borderId="58" xfId="0" applyNumberFormat="1" applyFont="1" applyBorder="1" applyAlignment="1" applyProtection="1">
      <alignment horizontal="center" vertical="center" wrapText="1"/>
      <protection locked="0"/>
    </xf>
    <xf numFmtId="0" fontId="43" fillId="0" borderId="58" xfId="0" applyFont="1" applyBorder="1" applyAlignment="1" applyProtection="1">
      <alignment horizontal="center" vertical="center" textRotation="90"/>
      <protection hidden="1"/>
    </xf>
    <xf numFmtId="0" fontId="82" fillId="0" borderId="13" xfId="0" applyFont="1" applyBorder="1" applyAlignment="1" applyProtection="1">
      <alignment horizontal="justify" vertical="center" wrapText="1"/>
      <protection locked="0"/>
    </xf>
    <xf numFmtId="0" fontId="83" fillId="0" borderId="0" xfId="0" applyFont="1"/>
    <xf numFmtId="0" fontId="43" fillId="9" borderId="13" xfId="0" applyFont="1" applyFill="1" applyBorder="1" applyAlignment="1" applyProtection="1">
      <alignment horizontal="center" vertical="center" wrapText="1"/>
      <protection hidden="1"/>
    </xf>
    <xf numFmtId="0" fontId="42" fillId="3" borderId="13" xfId="0" applyFont="1" applyFill="1" applyBorder="1" applyAlignment="1">
      <alignment horizontal="center" vertical="center"/>
    </xf>
    <xf numFmtId="0" fontId="42" fillId="0" borderId="58" xfId="0" applyFont="1" applyBorder="1" applyAlignment="1" applyProtection="1">
      <alignment horizontal="center" vertical="center"/>
      <protection hidden="1"/>
    </xf>
    <xf numFmtId="164" fontId="42" fillId="0" borderId="58" xfId="1" applyNumberFormat="1" applyFont="1" applyBorder="1" applyAlignment="1">
      <alignment horizontal="center" vertical="center"/>
    </xf>
    <xf numFmtId="0" fontId="43" fillId="0" borderId="58" xfId="0" applyFont="1" applyBorder="1" applyAlignment="1" applyProtection="1">
      <alignment horizontal="center" vertical="center" textRotation="90" wrapText="1"/>
      <protection hidden="1"/>
    </xf>
    <xf numFmtId="164" fontId="42" fillId="0" borderId="14" xfId="1" applyNumberFormat="1" applyFont="1" applyBorder="1" applyAlignment="1">
      <alignment horizontal="center" vertical="center"/>
    </xf>
    <xf numFmtId="0" fontId="43" fillId="0" borderId="14" xfId="0" applyFont="1" applyBorder="1" applyAlignment="1" applyProtection="1">
      <alignment horizontal="center" vertical="center" textRotation="90" wrapText="1"/>
      <protection hidden="1"/>
    </xf>
    <xf numFmtId="0" fontId="42" fillId="0" borderId="58" xfId="0" applyFont="1" applyBorder="1" applyAlignment="1" applyProtection="1">
      <alignment vertical="center" wrapText="1"/>
      <protection locked="0"/>
    </xf>
    <xf numFmtId="14" fontId="42" fillId="0" borderId="58" xfId="0" applyNumberFormat="1" applyFont="1" applyBorder="1" applyAlignment="1" applyProtection="1">
      <alignment vertical="center" wrapText="1"/>
      <protection locked="0"/>
    </xf>
    <xf numFmtId="9" fontId="42" fillId="0" borderId="14" xfId="0" applyNumberFormat="1" applyFont="1" applyBorder="1" applyAlignment="1" applyProtection="1">
      <alignment vertical="center" wrapText="1"/>
      <protection hidden="1"/>
    </xf>
    <xf numFmtId="9" fontId="42" fillId="0" borderId="58" xfId="0" applyNumberFormat="1" applyFont="1" applyBorder="1" applyAlignment="1" applyProtection="1">
      <alignment vertical="center" wrapText="1"/>
      <protection hidden="1"/>
    </xf>
    <xf numFmtId="0" fontId="43" fillId="0" borderId="58" xfId="0" applyFont="1" applyBorder="1" applyAlignment="1" applyProtection="1">
      <alignment vertical="center"/>
      <protection hidden="1"/>
    </xf>
    <xf numFmtId="0" fontId="42" fillId="0" borderId="58" xfId="0" applyFont="1" applyBorder="1" applyAlignment="1">
      <alignment horizontal="left" vertical="center" wrapText="1"/>
    </xf>
    <xf numFmtId="0" fontId="42" fillId="0" borderId="58" xfId="0" applyFont="1" applyBorder="1" applyAlignment="1">
      <alignment vertical="center" wrapText="1"/>
    </xf>
    <xf numFmtId="0" fontId="43" fillId="19" borderId="13" xfId="0" applyFont="1" applyFill="1" applyBorder="1" applyAlignment="1">
      <alignment horizontal="center" vertical="center" textRotation="90"/>
    </xf>
    <xf numFmtId="0" fontId="43" fillId="0" borderId="13" xfId="0" applyFont="1" applyBorder="1" applyAlignment="1">
      <alignment horizontal="center" vertical="center"/>
    </xf>
    <xf numFmtId="0" fontId="42" fillId="3" borderId="13" xfId="0" applyFont="1" applyFill="1" applyBorder="1" applyAlignment="1">
      <alignment vertical="center" wrapText="1"/>
    </xf>
    <xf numFmtId="0" fontId="42" fillId="0" borderId="13" xfId="0" applyFont="1" applyBorder="1" applyAlignment="1">
      <alignment vertical="center"/>
    </xf>
    <xf numFmtId="0" fontId="42" fillId="3" borderId="13" xfId="0" applyFont="1" applyFill="1" applyBorder="1"/>
    <xf numFmtId="0" fontId="42" fillId="0" borderId="71" xfId="0" applyFont="1" applyBorder="1"/>
    <xf numFmtId="0" fontId="43" fillId="0" borderId="71" xfId="0" applyFont="1" applyBorder="1" applyAlignment="1">
      <alignment horizontal="center" vertical="center"/>
    </xf>
    <xf numFmtId="0" fontId="42" fillId="3" borderId="71" xfId="0" applyFont="1" applyFill="1" applyBorder="1" applyAlignment="1">
      <alignment vertical="center"/>
    </xf>
    <xf numFmtId="0" fontId="42" fillId="3" borderId="71" xfId="0" applyFont="1" applyFill="1" applyBorder="1"/>
    <xf numFmtId="0" fontId="43" fillId="0" borderId="0" xfId="0" applyFont="1" applyAlignment="1">
      <alignment horizontal="center" vertical="center"/>
    </xf>
    <xf numFmtId="0" fontId="42" fillId="0" borderId="0" xfId="0" applyFont="1" applyAlignment="1">
      <alignment vertical="center"/>
    </xf>
    <xf numFmtId="0" fontId="42" fillId="0" borderId="13" xfId="0" applyFont="1" applyBorder="1" applyAlignment="1" applyProtection="1">
      <alignment horizontal="left" vertical="center"/>
      <protection locked="0"/>
    </xf>
    <xf numFmtId="0" fontId="42" fillId="0" borderId="0" xfId="0" applyFont="1" applyAlignment="1">
      <alignment vertical="center" wrapText="1"/>
    </xf>
    <xf numFmtId="0" fontId="42" fillId="0" borderId="58" xfId="0" applyFont="1" applyBorder="1" applyAlignment="1" applyProtection="1">
      <alignment horizontal="center" vertical="center" wrapText="1"/>
      <protection locked="0"/>
    </xf>
    <xf numFmtId="0" fontId="42" fillId="0" borderId="76" xfId="0" applyFont="1" applyBorder="1" applyAlignment="1">
      <alignment horizontal="center" vertical="center"/>
    </xf>
    <xf numFmtId="0" fontId="43" fillId="17" borderId="13" xfId="0" applyFont="1" applyFill="1" applyBorder="1" applyAlignment="1">
      <alignment horizontal="center" vertical="center" wrapText="1"/>
    </xf>
    <xf numFmtId="0" fontId="43" fillId="21" borderId="13" xfId="0" applyFont="1" applyFill="1" applyBorder="1" applyAlignment="1">
      <alignment horizontal="center" vertical="center" wrapText="1"/>
    </xf>
    <xf numFmtId="0" fontId="0" fillId="0" borderId="0" xfId="0" pivotButton="1"/>
    <xf numFmtId="0" fontId="0" fillId="0" borderId="0" xfId="0" applyAlignment="1">
      <alignment horizontal="left"/>
    </xf>
    <xf numFmtId="0" fontId="43" fillId="17" borderId="74" xfId="0" applyFont="1" applyFill="1" applyBorder="1" applyAlignment="1">
      <alignment horizontal="center" vertical="center"/>
    </xf>
    <xf numFmtId="0" fontId="43" fillId="17" borderId="74" xfId="0" applyFont="1" applyFill="1" applyBorder="1" applyAlignment="1">
      <alignment horizontal="center" vertical="center" wrapText="1"/>
    </xf>
    <xf numFmtId="0" fontId="84" fillId="35" borderId="101" xfId="0" applyFont="1" applyFill="1" applyBorder="1"/>
    <xf numFmtId="14" fontId="42" fillId="0" borderId="58" xfId="0" applyNumberFormat="1" applyFont="1" applyBorder="1" applyAlignment="1" applyProtection="1">
      <alignment horizontal="center" vertical="center"/>
      <protection locked="0"/>
    </xf>
    <xf numFmtId="0" fontId="82" fillId="0" borderId="74" xfId="0" applyFont="1" applyBorder="1" applyAlignment="1" applyProtection="1">
      <alignment horizontal="justify" vertical="center" wrapText="1"/>
      <protection locked="0"/>
    </xf>
    <xf numFmtId="0" fontId="42" fillId="0" borderId="0" xfId="0" applyFont="1" applyAlignment="1">
      <alignment horizontal="center"/>
    </xf>
    <xf numFmtId="17" fontId="42" fillId="0" borderId="74" xfId="0" applyNumberFormat="1" applyFont="1" applyBorder="1" applyAlignment="1" applyProtection="1">
      <alignment horizontal="center" vertical="center" wrapText="1"/>
      <protection locked="0"/>
    </xf>
    <xf numFmtId="0" fontId="61" fillId="30" borderId="89" xfId="5" applyFont="1" applyFill="1" applyBorder="1" applyAlignment="1">
      <alignment horizontal="center" vertical="center" wrapText="1"/>
    </xf>
    <xf numFmtId="0" fontId="57" fillId="0" borderId="90" xfId="5" applyFont="1" applyBorder="1"/>
    <xf numFmtId="0" fontId="61" fillId="31" borderId="89" xfId="5" applyFont="1" applyFill="1" applyBorder="1" applyAlignment="1">
      <alignment horizontal="center" vertical="center" wrapText="1"/>
    </xf>
    <xf numFmtId="0" fontId="57" fillId="0" borderId="91" xfId="5" applyFont="1" applyBorder="1"/>
    <xf numFmtId="0" fontId="56" fillId="0" borderId="79" xfId="5" applyFont="1" applyBorder="1" applyAlignment="1">
      <alignment horizontal="center" vertical="center" wrapText="1"/>
    </xf>
    <xf numFmtId="0" fontId="57" fillId="0" borderId="80" xfId="5" applyFont="1" applyBorder="1"/>
    <xf numFmtId="0" fontId="57" fillId="0" borderId="81" xfId="5" applyFont="1" applyBorder="1"/>
    <xf numFmtId="0" fontId="56" fillId="0" borderId="80" xfId="5" applyFont="1" applyBorder="1" applyAlignment="1">
      <alignment horizontal="center" vertical="center" wrapText="1"/>
    </xf>
    <xf numFmtId="0" fontId="57" fillId="0" borderId="82" xfId="5" applyFont="1" applyBorder="1"/>
    <xf numFmtId="0" fontId="56" fillId="0" borderId="84" xfId="5" applyFont="1" applyBorder="1" applyAlignment="1">
      <alignment horizontal="center" vertical="center" wrapText="1"/>
    </xf>
    <xf numFmtId="0" fontId="57" fillId="0" borderId="85" xfId="5" applyFont="1" applyBorder="1"/>
    <xf numFmtId="0" fontId="57" fillId="0" borderId="86" xfId="5" applyFont="1" applyBorder="1"/>
    <xf numFmtId="0" fontId="56" fillId="0" borderId="85" xfId="5" applyFont="1" applyBorder="1" applyAlignment="1">
      <alignment horizontal="center" vertical="center" wrapText="1"/>
    </xf>
    <xf numFmtId="0" fontId="57" fillId="0" borderId="87" xfId="5" applyFont="1" applyBorder="1"/>
    <xf numFmtId="0" fontId="59" fillId="28" borderId="89" xfId="5" applyFont="1" applyFill="1" applyBorder="1" applyAlignment="1">
      <alignment horizontal="center" vertical="center" wrapText="1"/>
    </xf>
    <xf numFmtId="0" fontId="58" fillId="0" borderId="13" xfId="5" applyFont="1" applyBorder="1" applyAlignment="1">
      <alignment horizontal="center" vertical="center" textRotation="90" wrapText="1"/>
    </xf>
    <xf numFmtId="0" fontId="60" fillId="29" borderId="93" xfId="5" applyFont="1" applyFill="1" applyBorder="1" applyAlignment="1">
      <alignment horizontal="center" vertical="center" textRotation="90" wrapText="1"/>
    </xf>
    <xf numFmtId="0" fontId="57" fillId="0" borderId="94" xfId="5" applyFont="1" applyBorder="1"/>
    <xf numFmtId="0" fontId="76" fillId="34" borderId="89" xfId="5" applyFont="1" applyFill="1" applyBorder="1" applyAlignment="1">
      <alignment horizontal="center" vertical="center" wrapText="1"/>
    </xf>
    <xf numFmtId="0" fontId="76" fillId="34" borderId="97" xfId="5" applyFont="1" applyFill="1" applyBorder="1" applyAlignment="1">
      <alignment horizontal="center" vertical="center" wrapText="1"/>
    </xf>
    <xf numFmtId="0" fontId="57" fillId="0" borderId="98" xfId="5" applyFont="1" applyBorder="1"/>
    <xf numFmtId="0" fontId="78" fillId="33" borderId="13" xfId="5" applyFont="1" applyFill="1" applyBorder="1" applyAlignment="1">
      <alignment horizontal="center" vertical="center" wrapText="1"/>
    </xf>
    <xf numFmtId="0" fontId="57" fillId="0" borderId="13" xfId="5" applyFont="1" applyBorder="1"/>
    <xf numFmtId="0" fontId="78" fillId="0" borderId="13" xfId="5" applyFont="1" applyBorder="1" applyAlignment="1">
      <alignment horizontal="center" vertical="center" wrapText="1"/>
    </xf>
    <xf numFmtId="0" fontId="66" fillId="33" borderId="13" xfId="5" applyFont="1" applyFill="1" applyBorder="1" applyAlignment="1">
      <alignment horizontal="center" vertical="center" wrapText="1"/>
    </xf>
    <xf numFmtId="0" fontId="58" fillId="0" borderId="13" xfId="5" applyFont="1" applyBorder="1" applyAlignment="1">
      <alignment vertical="center" wrapText="1"/>
    </xf>
    <xf numFmtId="0" fontId="58" fillId="0" borderId="72" xfId="5" applyFont="1" applyBorder="1" applyAlignment="1">
      <alignment vertical="center" wrapText="1"/>
    </xf>
    <xf numFmtId="0" fontId="58" fillId="0" borderId="71" xfId="5" applyFont="1" applyBorder="1" applyAlignment="1">
      <alignment vertical="center" wrapText="1"/>
    </xf>
    <xf numFmtId="0" fontId="55" fillId="33" borderId="13" xfId="5" applyFill="1" applyBorder="1" applyAlignment="1">
      <alignment horizontal="center" vertical="center" textRotation="90" wrapText="1"/>
    </xf>
    <xf numFmtId="0" fontId="58" fillId="0" borderId="72" xfId="5" applyFont="1" applyBorder="1" applyAlignment="1">
      <alignment vertical="center"/>
    </xf>
    <xf numFmtId="0" fontId="58" fillId="0" borderId="71" xfId="5" applyFont="1" applyBorder="1" applyAlignment="1">
      <alignment vertical="center"/>
    </xf>
    <xf numFmtId="0" fontId="38" fillId="14" borderId="34" xfId="6" applyFont="1" applyFill="1" applyBorder="1" applyAlignment="1">
      <alignment horizontal="center" vertical="center" wrapText="1"/>
    </xf>
    <xf numFmtId="0" fontId="38" fillId="14" borderId="35" xfId="6" applyFont="1" applyFill="1" applyBorder="1" applyAlignment="1">
      <alignment horizontal="center" vertical="center" wrapText="1"/>
    </xf>
    <xf numFmtId="0" fontId="38" fillId="14" borderId="36" xfId="2" applyFont="1" applyFill="1" applyBorder="1" applyAlignment="1">
      <alignment horizontal="center" vertical="center"/>
    </xf>
    <xf numFmtId="0" fontId="38" fillId="14" borderId="37" xfId="2" applyFont="1" applyFill="1" applyBorder="1" applyAlignment="1">
      <alignment horizontal="center" vertical="center"/>
    </xf>
    <xf numFmtId="0" fontId="34" fillId="14" borderId="28" xfId="2" applyFont="1" applyFill="1" applyBorder="1" applyAlignment="1">
      <alignment horizontal="center" vertical="center" wrapText="1"/>
    </xf>
    <xf numFmtId="0" fontId="34" fillId="14" borderId="29" xfId="2" applyFont="1" applyFill="1" applyBorder="1" applyAlignment="1">
      <alignment horizontal="center" vertical="center" wrapText="1"/>
    </xf>
    <xf numFmtId="0" fontId="34" fillId="14" borderId="30" xfId="2" applyFont="1" applyFill="1" applyBorder="1" applyAlignment="1">
      <alignment horizontal="center" vertical="center" wrapText="1"/>
    </xf>
    <xf numFmtId="0" fontId="33" fillId="0" borderId="3" xfId="2" quotePrefix="1" applyFont="1" applyBorder="1" applyAlignment="1">
      <alignment horizontal="left" vertical="center" wrapText="1"/>
    </xf>
    <xf numFmtId="0" fontId="33" fillId="0" borderId="0" xfId="2" quotePrefix="1" applyFont="1" applyAlignment="1">
      <alignment horizontal="left" vertical="center" wrapText="1"/>
    </xf>
    <xf numFmtId="0" fontId="33" fillId="0" borderId="4" xfId="2" quotePrefix="1" applyFont="1" applyBorder="1" applyAlignment="1">
      <alignment horizontal="left" vertical="center" wrapText="1"/>
    </xf>
    <xf numFmtId="0" fontId="33" fillId="0" borderId="48" xfId="2" quotePrefix="1" applyFont="1" applyBorder="1" applyAlignment="1">
      <alignment horizontal="left" vertical="center" wrapText="1"/>
    </xf>
    <xf numFmtId="0" fontId="33" fillId="0" borderId="49" xfId="2" quotePrefix="1" applyFont="1" applyBorder="1" applyAlignment="1">
      <alignment horizontal="left" vertical="center" wrapText="1"/>
    </xf>
    <xf numFmtId="0" fontId="33" fillId="0" borderId="50" xfId="2" quotePrefix="1" applyFont="1" applyBorder="1" applyAlignment="1">
      <alignment horizontal="left" vertical="center" wrapText="1"/>
    </xf>
    <xf numFmtId="0" fontId="35" fillId="3" borderId="31" xfId="2" quotePrefix="1" applyFont="1" applyFill="1" applyBorder="1" applyAlignment="1">
      <alignment horizontal="left" vertical="top" wrapText="1"/>
    </xf>
    <xf numFmtId="0" fontId="36" fillId="3" borderId="32" xfId="2" quotePrefix="1" applyFont="1" applyFill="1" applyBorder="1" applyAlignment="1">
      <alignment horizontal="left" vertical="top" wrapText="1"/>
    </xf>
    <xf numFmtId="0" fontId="36" fillId="3" borderId="33" xfId="2" quotePrefix="1" applyFont="1" applyFill="1" applyBorder="1" applyAlignment="1">
      <alignment horizontal="left" vertical="top" wrapText="1"/>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33" fillId="0" borderId="3" xfId="2" quotePrefix="1" applyFont="1" applyBorder="1" applyAlignment="1">
      <alignment horizontal="left" vertical="top" wrapText="1"/>
    </xf>
    <xf numFmtId="0" fontId="33" fillId="0" borderId="0" xfId="2" quotePrefix="1" applyFont="1" applyAlignment="1">
      <alignment horizontal="left" vertical="top" wrapText="1"/>
    </xf>
    <xf numFmtId="0" fontId="33" fillId="0" borderId="4" xfId="2" quotePrefix="1" applyFont="1" applyBorder="1" applyAlignment="1">
      <alignment horizontal="left" vertical="top" wrapText="1"/>
    </xf>
    <xf numFmtId="0" fontId="38" fillId="3" borderId="38" xfId="6" applyFont="1" applyFill="1" applyBorder="1" applyAlignment="1">
      <alignment horizontal="left" vertical="center" wrapText="1" readingOrder="1"/>
    </xf>
    <xf numFmtId="0" fontId="38" fillId="3" borderId="39" xfId="6" applyFont="1" applyFill="1" applyBorder="1" applyAlignment="1">
      <alignment horizontal="left" vertical="center" wrapText="1" readingOrder="1"/>
    </xf>
    <xf numFmtId="0" fontId="39" fillId="3" borderId="40" xfId="2" applyFont="1" applyFill="1" applyBorder="1" applyAlignment="1">
      <alignment horizontal="justify" vertical="center" wrapText="1"/>
    </xf>
    <xf numFmtId="0" fontId="39" fillId="3" borderId="41" xfId="2" applyFont="1" applyFill="1" applyBorder="1" applyAlignment="1">
      <alignment horizontal="justify" vertical="center" wrapText="1"/>
    </xf>
    <xf numFmtId="0" fontId="38" fillId="3" borderId="100" xfId="6" applyFont="1" applyFill="1" applyBorder="1" applyAlignment="1">
      <alignment horizontal="left" vertical="center" wrapText="1" readingOrder="1"/>
    </xf>
    <xf numFmtId="0" fontId="38" fillId="3" borderId="99" xfId="6" applyFont="1" applyFill="1" applyBorder="1" applyAlignment="1">
      <alignment horizontal="left" vertical="center" wrapText="1" readingOrder="1"/>
    </xf>
    <xf numFmtId="0" fontId="38" fillId="3" borderId="42" xfId="0" applyFont="1" applyFill="1" applyBorder="1" applyAlignment="1">
      <alignment horizontal="left" vertical="center" wrapText="1"/>
    </xf>
    <xf numFmtId="0" fontId="38" fillId="3" borderId="43" xfId="0" applyFont="1" applyFill="1" applyBorder="1" applyAlignment="1">
      <alignment horizontal="left" vertical="center" wrapText="1"/>
    </xf>
    <xf numFmtId="0" fontId="39" fillId="3" borderId="44" xfId="2" applyFont="1" applyFill="1" applyBorder="1" applyAlignment="1">
      <alignment horizontal="justify" vertical="center" wrapText="1"/>
    </xf>
    <xf numFmtId="0" fontId="39" fillId="3" borderId="45" xfId="2" applyFont="1" applyFill="1" applyBorder="1" applyAlignment="1">
      <alignment horizontal="justify" vertical="center" wrapText="1"/>
    </xf>
    <xf numFmtId="0" fontId="39" fillId="3" borderId="44" xfId="2" applyFont="1" applyFill="1" applyBorder="1" applyAlignment="1">
      <alignment horizontal="left" vertical="center" wrapText="1"/>
    </xf>
    <xf numFmtId="0" fontId="39" fillId="3" borderId="45" xfId="2" applyFont="1" applyFill="1" applyBorder="1" applyAlignment="1">
      <alignment horizontal="left" vertical="center" wrapText="1"/>
    </xf>
    <xf numFmtId="0" fontId="38" fillId="3" borderId="51" xfId="0" applyFont="1" applyFill="1" applyBorder="1" applyAlignment="1">
      <alignment horizontal="left" vertical="center" wrapText="1"/>
    </xf>
    <xf numFmtId="0" fontId="38" fillId="3" borderId="52" xfId="0" applyFont="1" applyFill="1" applyBorder="1" applyAlignment="1">
      <alignment horizontal="left" vertical="center" wrapText="1"/>
    </xf>
    <xf numFmtId="0" fontId="33" fillId="3" borderId="3" xfId="2" applyFont="1" applyFill="1" applyBorder="1" applyAlignment="1">
      <alignment horizontal="left" vertical="top" wrapText="1"/>
    </xf>
    <xf numFmtId="0" fontId="33" fillId="3" borderId="0" xfId="2" applyFont="1" applyFill="1" applyAlignment="1">
      <alignment horizontal="left" vertical="top" wrapText="1"/>
    </xf>
    <xf numFmtId="0" fontId="33" fillId="3" borderId="4" xfId="2" applyFont="1" applyFill="1" applyBorder="1" applyAlignment="1">
      <alignment horizontal="left" vertical="top" wrapText="1"/>
    </xf>
    <xf numFmtId="0" fontId="38" fillId="3" borderId="53" xfId="0" applyFont="1" applyFill="1" applyBorder="1" applyAlignment="1">
      <alignment horizontal="left" vertical="center" wrapText="1"/>
    </xf>
    <xf numFmtId="0" fontId="38" fillId="3" borderId="54" xfId="0" applyFont="1" applyFill="1" applyBorder="1" applyAlignment="1">
      <alignment horizontal="left" vertical="center" wrapText="1"/>
    </xf>
    <xf numFmtId="0" fontId="39" fillId="3" borderId="46" xfId="0" applyFont="1" applyFill="1" applyBorder="1" applyAlignment="1">
      <alignment horizontal="justify" vertical="center" wrapText="1"/>
    </xf>
    <xf numFmtId="0" fontId="39" fillId="3" borderId="47" xfId="0" applyFont="1" applyFill="1" applyBorder="1" applyAlignment="1">
      <alignment horizontal="justify" vertical="center" wrapText="1"/>
    </xf>
    <xf numFmtId="0" fontId="42" fillId="0" borderId="74"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13" xfId="0" applyFont="1" applyBorder="1" applyAlignment="1" applyProtection="1">
      <alignment horizontal="center" vertical="center" wrapText="1"/>
      <protection locked="0"/>
    </xf>
    <xf numFmtId="0" fontId="42" fillId="0" borderId="74"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13"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13" xfId="0" applyFont="1" applyBorder="1" applyAlignment="1" applyProtection="1">
      <alignment horizontal="center" vertical="center"/>
      <protection locked="0"/>
    </xf>
    <xf numFmtId="0" fontId="42" fillId="0" borderId="58" xfId="0" applyFont="1" applyBorder="1" applyAlignment="1" applyProtection="1">
      <alignment horizontal="center" vertical="center" wrapText="1"/>
      <protection locked="0"/>
    </xf>
    <xf numFmtId="0" fontId="42" fillId="0" borderId="76" xfId="0" applyFont="1" applyBorder="1" applyAlignment="1">
      <alignment horizontal="center" vertical="center"/>
    </xf>
    <xf numFmtId="0" fontId="42" fillId="0" borderId="58" xfId="0" applyFont="1" applyBorder="1" applyAlignment="1">
      <alignment horizontal="center" vertical="center"/>
    </xf>
    <xf numFmtId="0" fontId="42" fillId="0" borderId="14" xfId="0" applyFont="1" applyBorder="1" applyAlignment="1">
      <alignment horizontal="center" vertical="center"/>
    </xf>
    <xf numFmtId="0" fontId="42" fillId="0" borderId="74" xfId="0" applyFont="1" applyBorder="1" applyAlignment="1" applyProtection="1">
      <alignment horizontal="center" vertical="center" textRotation="90"/>
      <protection locked="0"/>
    </xf>
    <xf numFmtId="0" fontId="42" fillId="0" borderId="58" xfId="0" applyFont="1" applyBorder="1" applyAlignment="1" applyProtection="1">
      <alignment horizontal="center" vertical="center" textRotation="90"/>
      <protection locked="0"/>
    </xf>
    <xf numFmtId="0" fontId="42" fillId="0" borderId="14" xfId="0" applyFont="1" applyBorder="1" applyAlignment="1" applyProtection="1">
      <alignment horizontal="center" vertical="center" textRotation="90"/>
      <protection locked="0"/>
    </xf>
    <xf numFmtId="14" fontId="42" fillId="0" borderId="74" xfId="0" applyNumberFormat="1" applyFont="1" applyBorder="1" applyAlignment="1" applyProtection="1">
      <alignment horizontal="center" vertical="center" wrapText="1"/>
      <protection locked="0"/>
    </xf>
    <xf numFmtId="14" fontId="42" fillId="0" borderId="58" xfId="0" applyNumberFormat="1" applyFont="1" applyBorder="1" applyAlignment="1" applyProtection="1">
      <alignment horizontal="center" vertical="center" wrapText="1"/>
      <protection locked="0"/>
    </xf>
    <xf numFmtId="14" fontId="42" fillId="0" borderId="14" xfId="0" applyNumberFormat="1" applyFont="1" applyBorder="1" applyAlignment="1" applyProtection="1">
      <alignment horizontal="center" vertical="center" wrapText="1"/>
      <protection locked="0"/>
    </xf>
    <xf numFmtId="14" fontId="42" fillId="0" borderId="74" xfId="0" applyNumberFormat="1" applyFont="1" applyBorder="1" applyAlignment="1" applyProtection="1">
      <alignment horizontal="center" vertical="center"/>
      <protection locked="0"/>
    </xf>
    <xf numFmtId="14" fontId="42" fillId="0" borderId="58" xfId="0" applyNumberFormat="1" applyFont="1" applyBorder="1" applyAlignment="1" applyProtection="1">
      <alignment horizontal="center" vertical="center"/>
      <protection locked="0"/>
    </xf>
    <xf numFmtId="14" fontId="42" fillId="0" borderId="14" xfId="0" applyNumberFormat="1" applyFont="1" applyBorder="1" applyAlignment="1" applyProtection="1">
      <alignment horizontal="center" vertical="center"/>
      <protection locked="0"/>
    </xf>
    <xf numFmtId="0" fontId="42" fillId="0" borderId="74" xfId="0" applyFont="1" applyBorder="1" applyAlignment="1" applyProtection="1">
      <alignment horizontal="center" vertical="center"/>
      <protection locked="0"/>
    </xf>
    <xf numFmtId="0" fontId="42" fillId="0" borderId="58" xfId="0" applyFont="1" applyBorder="1" applyAlignment="1" applyProtection="1">
      <alignment horizontal="center" vertical="center"/>
      <protection locked="0"/>
    </xf>
    <xf numFmtId="0" fontId="42" fillId="0" borderId="14" xfId="0" applyFont="1" applyBorder="1" applyAlignment="1" applyProtection="1">
      <alignment horizontal="center" vertical="center"/>
      <protection locked="0"/>
    </xf>
    <xf numFmtId="0" fontId="43" fillId="0" borderId="74" xfId="0" applyFont="1" applyBorder="1" applyAlignment="1" applyProtection="1">
      <alignment horizontal="center" vertical="center" wrapText="1"/>
      <protection hidden="1"/>
    </xf>
    <xf numFmtId="0" fontId="43" fillId="0" borderId="58" xfId="0" applyFont="1" applyBorder="1" applyAlignment="1" applyProtection="1">
      <alignment horizontal="center" vertical="center" wrapText="1"/>
      <protection hidden="1"/>
    </xf>
    <xf numFmtId="0" fontId="43" fillId="0" borderId="14" xfId="0" applyFont="1" applyBorder="1" applyAlignment="1" applyProtection="1">
      <alignment horizontal="center" vertical="center" wrapText="1"/>
      <protection hidden="1"/>
    </xf>
    <xf numFmtId="9" fontId="42" fillId="0" borderId="74" xfId="0" applyNumberFormat="1" applyFont="1" applyBorder="1" applyAlignment="1" applyProtection="1">
      <alignment horizontal="center" vertical="center" wrapText="1"/>
      <protection hidden="1"/>
    </xf>
    <xf numFmtId="9" fontId="42" fillId="0" borderId="58" xfId="0" applyNumberFormat="1" applyFont="1" applyBorder="1" applyAlignment="1" applyProtection="1">
      <alignment horizontal="center" vertical="center" wrapText="1"/>
      <protection hidden="1"/>
    </xf>
    <xf numFmtId="9" fontId="42" fillId="0" borderId="14" xfId="0" applyNumberFormat="1" applyFont="1" applyBorder="1" applyAlignment="1" applyProtection="1">
      <alignment horizontal="center" vertical="center" wrapText="1"/>
      <protection hidden="1"/>
    </xf>
    <xf numFmtId="9" fontId="43" fillId="0" borderId="74" xfId="0" applyNumberFormat="1" applyFont="1" applyBorder="1" applyAlignment="1" applyProtection="1">
      <alignment horizontal="center" vertical="center" wrapText="1"/>
      <protection hidden="1"/>
    </xf>
    <xf numFmtId="9" fontId="43" fillId="0" borderId="58" xfId="0" applyNumberFormat="1" applyFont="1" applyBorder="1" applyAlignment="1" applyProtection="1">
      <alignment horizontal="center" vertical="center" wrapText="1"/>
      <protection hidden="1"/>
    </xf>
    <xf numFmtId="9" fontId="43" fillId="0" borderId="14" xfId="0" applyNumberFormat="1" applyFont="1" applyBorder="1" applyAlignment="1" applyProtection="1">
      <alignment horizontal="center" vertical="center" wrapText="1"/>
      <protection hidden="1"/>
    </xf>
    <xf numFmtId="0" fontId="42" fillId="0" borderId="74" xfId="0" applyFont="1" applyBorder="1" applyAlignment="1">
      <alignment horizontal="center" vertical="center"/>
    </xf>
    <xf numFmtId="0" fontId="43" fillId="0" borderId="74" xfId="0" applyFont="1" applyBorder="1" applyAlignment="1" applyProtection="1">
      <alignment horizontal="center" vertical="center"/>
      <protection hidden="1"/>
    </xf>
    <xf numFmtId="0" fontId="43" fillId="0" borderId="14" xfId="0" applyFont="1" applyBorder="1" applyAlignment="1" applyProtection="1">
      <alignment horizontal="center" vertical="center"/>
      <protection hidden="1"/>
    </xf>
    <xf numFmtId="0" fontId="43" fillId="0" borderId="74" xfId="0" applyFont="1" applyBorder="1" applyAlignment="1" applyProtection="1">
      <alignment horizontal="center" vertical="center" textRotation="90"/>
      <protection hidden="1"/>
    </xf>
    <xf numFmtId="0" fontId="43" fillId="0" borderId="14" xfId="0" applyFont="1" applyBorder="1" applyAlignment="1" applyProtection="1">
      <alignment horizontal="center" vertical="center" textRotation="90"/>
      <protection hidden="1"/>
    </xf>
    <xf numFmtId="0" fontId="42" fillId="0" borderId="13" xfId="0" applyFont="1" applyBorder="1" applyAlignment="1">
      <alignment horizontal="center" vertical="center"/>
    </xf>
    <xf numFmtId="0" fontId="43" fillId="0" borderId="58" xfId="0" applyFont="1" applyBorder="1" applyAlignment="1" applyProtection="1">
      <alignment horizontal="center" vertical="center"/>
      <protection hidden="1"/>
    </xf>
    <xf numFmtId="0" fontId="43" fillId="0" borderId="13" xfId="0" applyFont="1" applyBorder="1" applyAlignment="1" applyProtection="1">
      <alignment horizontal="center" vertical="center" textRotation="90"/>
      <protection hidden="1"/>
    </xf>
    <xf numFmtId="0" fontId="42" fillId="0" borderId="13" xfId="0" applyFont="1" applyBorder="1" applyAlignment="1" applyProtection="1">
      <alignment horizontal="center" vertical="center" textRotation="90"/>
      <protection locked="0"/>
    </xf>
    <xf numFmtId="0" fontId="42" fillId="0" borderId="75" xfId="0" applyFont="1" applyBorder="1" applyAlignment="1">
      <alignment horizontal="center" vertical="center"/>
    </xf>
    <xf numFmtId="0" fontId="43" fillId="0" borderId="13" xfId="4" applyFont="1" applyBorder="1" applyAlignment="1">
      <alignment horizontal="center" vertical="center" wrapText="1"/>
    </xf>
    <xf numFmtId="0" fontId="43" fillId="17" borderId="74" xfId="0" applyFont="1" applyFill="1" applyBorder="1" applyAlignment="1">
      <alignment horizontal="center" vertical="center"/>
    </xf>
    <xf numFmtId="0" fontId="43" fillId="17" borderId="14" xfId="0" applyFont="1" applyFill="1" applyBorder="1" applyAlignment="1">
      <alignment horizontal="center" vertical="center"/>
    </xf>
    <xf numFmtId="0" fontId="43" fillId="17" borderId="13" xfId="0" applyFont="1" applyFill="1" applyBorder="1" applyAlignment="1">
      <alignment horizontal="center" vertical="center" wrapText="1"/>
    </xf>
    <xf numFmtId="14" fontId="43" fillId="0" borderId="74" xfId="4" applyNumberFormat="1" applyFont="1" applyBorder="1" applyAlignment="1">
      <alignment horizontal="center" vertical="center" wrapText="1"/>
    </xf>
    <xf numFmtId="0" fontId="42" fillId="0" borderId="72" xfId="0" applyFont="1" applyBorder="1" applyAlignment="1" applyProtection="1">
      <alignment horizontal="center" vertical="center" wrapText="1"/>
      <protection locked="0"/>
    </xf>
    <xf numFmtId="0" fontId="43" fillId="0" borderId="13" xfId="0" applyFont="1" applyBorder="1" applyAlignment="1" applyProtection="1">
      <alignment horizontal="center" vertical="center" wrapText="1"/>
      <protection hidden="1"/>
    </xf>
    <xf numFmtId="9" fontId="42" fillId="0" borderId="13" xfId="0" applyNumberFormat="1" applyFont="1" applyBorder="1" applyAlignment="1" applyProtection="1">
      <alignment horizontal="center" vertical="center" wrapText="1"/>
      <protection hidden="1"/>
    </xf>
    <xf numFmtId="9" fontId="43" fillId="0" borderId="13" xfId="0" applyNumberFormat="1" applyFont="1" applyBorder="1" applyAlignment="1" applyProtection="1">
      <alignment horizontal="center" vertical="center" wrapText="1"/>
      <protection hidden="1"/>
    </xf>
    <xf numFmtId="0" fontId="43" fillId="27" borderId="13" xfId="0" applyFont="1" applyFill="1" applyBorder="1" applyAlignment="1" applyProtection="1">
      <alignment horizontal="center" vertical="center" textRotation="90"/>
      <protection locked="0"/>
    </xf>
    <xf numFmtId="0" fontId="43" fillId="0" borderId="58" xfId="0" applyFont="1" applyBorder="1" applyAlignment="1" applyProtection="1">
      <alignment horizontal="center" vertical="center" textRotation="90"/>
      <protection hidden="1"/>
    </xf>
    <xf numFmtId="0" fontId="43" fillId="17" borderId="74" xfId="0" applyFont="1" applyFill="1" applyBorder="1" applyAlignment="1">
      <alignment horizontal="center" vertical="center" wrapText="1"/>
    </xf>
    <xf numFmtId="0" fontId="43" fillId="17" borderId="14" xfId="0" applyFont="1" applyFill="1" applyBorder="1" applyAlignment="1">
      <alignment horizontal="center" vertical="center" wrapText="1"/>
    </xf>
    <xf numFmtId="0" fontId="43" fillId="15" borderId="13" xfId="0" applyFont="1" applyFill="1" applyBorder="1" applyAlignment="1">
      <alignment horizontal="center" vertical="center" wrapText="1"/>
    </xf>
    <xf numFmtId="0" fontId="43" fillId="20" borderId="13" xfId="0" applyFont="1" applyFill="1" applyBorder="1" applyAlignment="1">
      <alignment horizontal="center" vertical="center" textRotation="90" wrapText="1"/>
    </xf>
    <xf numFmtId="0" fontId="43" fillId="19" borderId="13" xfId="0" applyFont="1" applyFill="1" applyBorder="1" applyAlignment="1">
      <alignment horizontal="center" vertical="center" textRotation="90" wrapText="1"/>
    </xf>
    <xf numFmtId="0" fontId="43" fillId="0" borderId="13" xfId="0" applyFont="1" applyBorder="1" applyAlignment="1">
      <alignment horizontal="center" vertical="center" textRotation="90" wrapText="1"/>
    </xf>
    <xf numFmtId="0" fontId="43" fillId="19" borderId="13" xfId="0" applyFont="1" applyFill="1" applyBorder="1" applyAlignment="1">
      <alignment horizontal="center" vertical="center" wrapText="1"/>
    </xf>
    <xf numFmtId="0" fontId="43" fillId="17" borderId="13" xfId="0" applyFont="1" applyFill="1" applyBorder="1" applyAlignment="1">
      <alignment horizontal="center" vertical="center"/>
    </xf>
    <xf numFmtId="0" fontId="43" fillId="21" borderId="13" xfId="0" applyFont="1" applyFill="1" applyBorder="1" applyAlignment="1">
      <alignment horizontal="center" vertical="center" wrapText="1"/>
    </xf>
    <xf numFmtId="0" fontId="43" fillId="21" borderId="13" xfId="0" applyFont="1" applyFill="1" applyBorder="1" applyAlignment="1">
      <alignment horizontal="center" vertical="center"/>
    </xf>
    <xf numFmtId="0" fontId="43" fillId="2" borderId="13" xfId="0" applyFont="1" applyFill="1" applyBorder="1" applyAlignment="1">
      <alignment horizontal="center" vertical="center"/>
    </xf>
    <xf numFmtId="0" fontId="43" fillId="18" borderId="13" xfId="0" applyFont="1" applyFill="1" applyBorder="1" applyAlignment="1">
      <alignment horizontal="center" vertical="center"/>
    </xf>
    <xf numFmtId="0" fontId="43" fillId="22" borderId="13" xfId="0" applyFont="1" applyFill="1" applyBorder="1" applyAlignment="1">
      <alignment horizontal="center" vertical="center"/>
    </xf>
    <xf numFmtId="0" fontId="43" fillId="23" borderId="13" xfId="0" applyFont="1" applyFill="1" applyBorder="1" applyAlignment="1">
      <alignment horizontal="center" vertical="center"/>
    </xf>
    <xf numFmtId="0" fontId="43" fillId="17" borderId="102" xfId="0" applyFont="1" applyFill="1" applyBorder="1" applyAlignment="1">
      <alignment horizontal="center" vertical="center" wrapText="1"/>
    </xf>
    <xf numFmtId="0" fontId="43" fillId="17" borderId="103" xfId="0" applyFont="1" applyFill="1" applyBorder="1" applyAlignment="1">
      <alignment horizontal="center" vertical="center" wrapText="1"/>
    </xf>
    <xf numFmtId="0" fontId="43" fillId="16" borderId="13" xfId="0" applyFont="1" applyFill="1" applyBorder="1" applyAlignment="1">
      <alignment horizontal="center" vertical="center"/>
    </xf>
    <xf numFmtId="164" fontId="42" fillId="0" borderId="13" xfId="1" applyNumberFormat="1" applyFont="1" applyBorder="1" applyAlignment="1">
      <alignment horizontal="center" vertical="center" textRotation="90"/>
    </xf>
    <xf numFmtId="14" fontId="42" fillId="0" borderId="13" xfId="0" applyNumberFormat="1" applyFont="1" applyBorder="1" applyAlignment="1" applyProtection="1">
      <alignment horizontal="center" vertical="center" wrapText="1"/>
      <protection locked="0"/>
    </xf>
    <xf numFmtId="14" fontId="42" fillId="0" borderId="13" xfId="0" applyNumberFormat="1" applyFont="1" applyBorder="1" applyAlignment="1" applyProtection="1">
      <alignment horizontal="center" vertical="center"/>
      <protection locked="0"/>
    </xf>
    <xf numFmtId="0" fontId="42" fillId="3" borderId="13" xfId="0" applyFont="1" applyFill="1" applyBorder="1" applyAlignment="1">
      <alignment horizontal="center" vertical="center"/>
    </xf>
    <xf numFmtId="0" fontId="42" fillId="3" borderId="14" xfId="0" applyFont="1" applyFill="1" applyBorder="1" applyAlignment="1">
      <alignment horizontal="center" vertical="center"/>
    </xf>
    <xf numFmtId="0" fontId="42" fillId="0" borderId="57" xfId="0" applyFont="1" applyBorder="1" applyAlignment="1">
      <alignment horizontal="center" vertical="center" wrapText="1"/>
    </xf>
    <xf numFmtId="0" fontId="16" fillId="12" borderId="8" xfId="0" applyFont="1" applyFill="1" applyBorder="1" applyAlignment="1">
      <alignment horizontal="center" vertical="center" wrapText="1" readingOrder="1"/>
    </xf>
    <xf numFmtId="0" fontId="16" fillId="12" borderId="9" xfId="0" applyFont="1" applyFill="1" applyBorder="1" applyAlignment="1">
      <alignment horizontal="center" vertical="center" wrapText="1" readingOrder="1"/>
    </xf>
    <xf numFmtId="0" fontId="16" fillId="12" borderId="10" xfId="0" applyFont="1" applyFill="1" applyBorder="1" applyAlignment="1">
      <alignment horizontal="center" vertical="center" wrapText="1" readingOrder="1"/>
    </xf>
    <xf numFmtId="0" fontId="16" fillId="12" borderId="11" xfId="0" applyFont="1" applyFill="1" applyBorder="1" applyAlignment="1">
      <alignment horizontal="center" vertical="center" wrapText="1" readingOrder="1"/>
    </xf>
    <xf numFmtId="0" fontId="16" fillId="12" borderId="0" xfId="0" applyFont="1" applyFill="1" applyAlignment="1">
      <alignment horizontal="center" vertical="center" wrapText="1" readingOrder="1"/>
    </xf>
    <xf numFmtId="0" fontId="16" fillId="12" borderId="12" xfId="0" applyFont="1" applyFill="1" applyBorder="1" applyAlignment="1">
      <alignment horizontal="center" vertical="center" wrapText="1" readingOrder="1"/>
    </xf>
    <xf numFmtId="0" fontId="16" fillId="11" borderId="8" xfId="0" applyFont="1" applyFill="1" applyBorder="1" applyAlignment="1">
      <alignment horizontal="center" vertical="center" wrapText="1" readingOrder="1"/>
    </xf>
    <xf numFmtId="0" fontId="16" fillId="11" borderId="9" xfId="0" applyFont="1" applyFill="1" applyBorder="1" applyAlignment="1">
      <alignment horizontal="center" vertical="center" wrapText="1" readingOrder="1"/>
    </xf>
    <xf numFmtId="0" fontId="16" fillId="11" borderId="10" xfId="0" applyFont="1" applyFill="1" applyBorder="1" applyAlignment="1">
      <alignment horizontal="center" vertical="center" wrapText="1" readingOrder="1"/>
    </xf>
    <xf numFmtId="0" fontId="16" fillId="11" borderId="11" xfId="0" applyFont="1" applyFill="1" applyBorder="1" applyAlignment="1">
      <alignment horizontal="center" vertical="center" wrapText="1" readingOrder="1"/>
    </xf>
    <xf numFmtId="0" fontId="16" fillId="11" borderId="0" xfId="0" applyFont="1" applyFill="1" applyAlignment="1">
      <alignment horizontal="center" vertical="center" wrapText="1" readingOrder="1"/>
    </xf>
    <xf numFmtId="0" fontId="16" fillId="11" borderId="12" xfId="0" applyFont="1" applyFill="1" applyBorder="1" applyAlignment="1">
      <alignment horizontal="center" vertical="center" wrapText="1" readingOrder="1"/>
    </xf>
    <xf numFmtId="0" fontId="16" fillId="13" borderId="8" xfId="0" applyFont="1" applyFill="1" applyBorder="1" applyAlignment="1">
      <alignment horizontal="center" vertical="center" wrapText="1" readingOrder="1"/>
    </xf>
    <xf numFmtId="0" fontId="16" fillId="13" borderId="9" xfId="0" applyFont="1" applyFill="1" applyBorder="1" applyAlignment="1">
      <alignment horizontal="center" vertical="center" wrapText="1" readingOrder="1"/>
    </xf>
    <xf numFmtId="0" fontId="16" fillId="13" borderId="10" xfId="0" applyFont="1" applyFill="1" applyBorder="1" applyAlignment="1">
      <alignment horizontal="center" vertical="center" wrapText="1" readingOrder="1"/>
    </xf>
    <xf numFmtId="0" fontId="16" fillId="13" borderId="11" xfId="0" applyFont="1" applyFill="1" applyBorder="1" applyAlignment="1">
      <alignment horizontal="center" vertical="center" wrapText="1" readingOrder="1"/>
    </xf>
    <xf numFmtId="0" fontId="16" fillId="13" borderId="0" xfId="0" applyFont="1" applyFill="1" applyAlignment="1">
      <alignment horizontal="center" vertical="center" wrapText="1" readingOrder="1"/>
    </xf>
    <xf numFmtId="0" fontId="16" fillId="13" borderId="12" xfId="0" applyFont="1" applyFill="1" applyBorder="1" applyAlignment="1">
      <alignment horizontal="center" vertical="center" wrapText="1" readingOrder="1"/>
    </xf>
    <xf numFmtId="0" fontId="16" fillId="5" borderId="8" xfId="0" applyFont="1" applyFill="1" applyBorder="1" applyAlignment="1">
      <alignment horizontal="center" vertical="center" wrapText="1" readingOrder="1"/>
    </xf>
    <xf numFmtId="0" fontId="16" fillId="5" borderId="9" xfId="0" applyFont="1" applyFill="1" applyBorder="1" applyAlignment="1">
      <alignment horizontal="center" vertical="center" wrapText="1" readingOrder="1"/>
    </xf>
    <xf numFmtId="0" fontId="16" fillId="5" borderId="10" xfId="0" applyFont="1" applyFill="1" applyBorder="1" applyAlignment="1">
      <alignment horizontal="center" vertical="center" wrapText="1" readingOrder="1"/>
    </xf>
    <xf numFmtId="0" fontId="16" fillId="5" borderId="11" xfId="0" applyFont="1" applyFill="1" applyBorder="1" applyAlignment="1">
      <alignment horizontal="center" vertical="center" wrapText="1" readingOrder="1"/>
    </xf>
    <xf numFmtId="0" fontId="16" fillId="5" borderId="0" xfId="0" applyFont="1" applyFill="1" applyAlignment="1">
      <alignment horizontal="center" vertical="center" wrapText="1" readingOrder="1"/>
    </xf>
    <xf numFmtId="0" fontId="16" fillId="5" borderId="12" xfId="0" applyFont="1" applyFill="1" applyBorder="1" applyAlignment="1">
      <alignment horizontal="center" vertical="center" wrapText="1" readingOrder="1"/>
    </xf>
    <xf numFmtId="0" fontId="46" fillId="0" borderId="13" xfId="0" applyFont="1" applyBorder="1" applyAlignment="1">
      <alignment horizontal="center" vertical="center" wrapText="1"/>
    </xf>
    <xf numFmtId="0" fontId="46" fillId="0" borderId="13" xfId="0" applyFont="1" applyBorder="1" applyAlignment="1">
      <alignment horizontal="center" vertical="center"/>
    </xf>
    <xf numFmtId="0" fontId="44" fillId="0" borderId="13" xfId="0" applyFont="1" applyBorder="1" applyAlignment="1">
      <alignment horizontal="center" vertical="center" wrapText="1"/>
    </xf>
    <xf numFmtId="0" fontId="44" fillId="0" borderId="13" xfId="0" applyFont="1" applyBorder="1" applyAlignment="1">
      <alignment horizontal="center" vertical="center"/>
    </xf>
    <xf numFmtId="0" fontId="15" fillId="11" borderId="60" xfId="0" applyFont="1" applyFill="1" applyBorder="1" applyAlignment="1" applyProtection="1">
      <alignment horizontal="center" vertical="center" wrapText="1" readingOrder="1"/>
      <protection hidden="1"/>
    </xf>
    <xf numFmtId="0" fontId="15" fillId="11" borderId="32" xfId="0" applyFont="1" applyFill="1" applyBorder="1" applyAlignment="1" applyProtection="1">
      <alignment horizontal="center" vertical="center" wrapText="1" readingOrder="1"/>
      <protection hidden="1"/>
    </xf>
    <xf numFmtId="0" fontId="15" fillId="11" borderId="59" xfId="0" applyFont="1" applyFill="1" applyBorder="1" applyAlignment="1" applyProtection="1">
      <alignment horizontal="center" vertical="center" wrapText="1" readingOrder="1"/>
      <protection hidden="1"/>
    </xf>
    <xf numFmtId="0" fontId="15" fillId="11" borderId="0" xfId="0" applyFont="1" applyFill="1" applyAlignment="1" applyProtection="1">
      <alignment horizontal="center" vertical="center" wrapText="1" readingOrder="1"/>
      <protection hidden="1"/>
    </xf>
    <xf numFmtId="0" fontId="15" fillId="11" borderId="61" xfId="0" applyFont="1" applyFill="1" applyBorder="1" applyAlignment="1" applyProtection="1">
      <alignment horizontal="center" vertical="center" wrapText="1" readingOrder="1"/>
      <protection hidden="1"/>
    </xf>
    <xf numFmtId="0" fontId="15" fillId="11" borderId="56" xfId="0" applyFont="1" applyFill="1" applyBorder="1" applyAlignment="1" applyProtection="1">
      <alignment horizontal="center" vertical="center" wrapText="1" readingOrder="1"/>
      <protection hidden="1"/>
    </xf>
    <xf numFmtId="0" fontId="15" fillId="11" borderId="55" xfId="0" applyFont="1" applyFill="1" applyBorder="1" applyAlignment="1" applyProtection="1">
      <alignment horizontal="center" vertical="center" wrapText="1" readingOrder="1"/>
      <protection hidden="1"/>
    </xf>
    <xf numFmtId="0" fontId="15" fillId="11" borderId="49" xfId="0" applyFont="1" applyFill="1" applyBorder="1" applyAlignment="1" applyProtection="1">
      <alignment horizontal="center" vertical="center" wrapText="1" readingOrder="1"/>
      <protection hidden="1"/>
    </xf>
    <xf numFmtId="0" fontId="15" fillId="11" borderId="57" xfId="0" applyFont="1" applyFill="1" applyBorder="1" applyAlignment="1" applyProtection="1">
      <alignment horizontal="center" vertical="center" wrapText="1" readingOrder="1"/>
      <protection hidden="1"/>
    </xf>
    <xf numFmtId="0" fontId="45" fillId="0" borderId="13" xfId="0" applyFont="1" applyBorder="1" applyAlignment="1">
      <alignment horizontal="center" vertical="center" wrapText="1"/>
    </xf>
    <xf numFmtId="0" fontId="45" fillId="0" borderId="13" xfId="0" applyFont="1" applyBorder="1" applyAlignment="1">
      <alignment horizontal="center" vertical="center"/>
    </xf>
    <xf numFmtId="0" fontId="13" fillId="10" borderId="0" xfId="0" applyFont="1" applyFill="1" applyAlignment="1">
      <alignment horizontal="center" vertical="center" wrapText="1" readingOrder="1"/>
    </xf>
    <xf numFmtId="0" fontId="15" fillId="12" borderId="60" xfId="0" applyFont="1" applyFill="1" applyBorder="1" applyAlignment="1" applyProtection="1">
      <alignment horizontal="center" wrapText="1" readingOrder="1"/>
      <protection hidden="1"/>
    </xf>
    <xf numFmtId="0" fontId="15" fillId="12" borderId="32" xfId="0" applyFont="1" applyFill="1" applyBorder="1" applyAlignment="1" applyProtection="1">
      <alignment horizontal="center" wrapText="1" readingOrder="1"/>
      <protection hidden="1"/>
    </xf>
    <xf numFmtId="0" fontId="15" fillId="12" borderId="59" xfId="0" applyFont="1" applyFill="1" applyBorder="1" applyAlignment="1" applyProtection="1">
      <alignment horizontal="center" wrapText="1" readingOrder="1"/>
      <protection hidden="1"/>
    </xf>
    <xf numFmtId="0" fontId="15" fillId="12" borderId="0" xfId="0" applyFont="1" applyFill="1" applyAlignment="1" applyProtection="1">
      <alignment horizontal="center" wrapText="1" readingOrder="1"/>
      <protection hidden="1"/>
    </xf>
    <xf numFmtId="0" fontId="15" fillId="12" borderId="61" xfId="0" applyFont="1" applyFill="1" applyBorder="1" applyAlignment="1" applyProtection="1">
      <alignment horizontal="center" wrapText="1" readingOrder="1"/>
      <protection hidden="1"/>
    </xf>
    <xf numFmtId="0" fontId="15" fillId="12" borderId="56" xfId="0" applyFont="1" applyFill="1" applyBorder="1" applyAlignment="1" applyProtection="1">
      <alignment horizontal="center" wrapText="1" readingOrder="1"/>
      <protection hidden="1"/>
    </xf>
    <xf numFmtId="0" fontId="15" fillId="12" borderId="55" xfId="0" applyFont="1" applyFill="1" applyBorder="1" applyAlignment="1" applyProtection="1">
      <alignment horizontal="center" wrapText="1" readingOrder="1"/>
      <protection hidden="1"/>
    </xf>
    <xf numFmtId="0" fontId="15" fillId="12" borderId="49" xfId="0" applyFont="1" applyFill="1" applyBorder="1" applyAlignment="1" applyProtection="1">
      <alignment horizontal="center" wrapText="1" readingOrder="1"/>
      <protection hidden="1"/>
    </xf>
    <xf numFmtId="0" fontId="15" fillId="12" borderId="57" xfId="0" applyFont="1" applyFill="1" applyBorder="1" applyAlignment="1" applyProtection="1">
      <alignment horizontal="center" wrapText="1" readingOrder="1"/>
      <protection hidden="1"/>
    </xf>
    <xf numFmtId="0" fontId="15" fillId="13" borderId="60" xfId="0" applyFont="1" applyFill="1" applyBorder="1" applyAlignment="1" applyProtection="1">
      <alignment horizontal="center" wrapText="1" readingOrder="1"/>
      <protection hidden="1"/>
    </xf>
    <xf numFmtId="0" fontId="15" fillId="13" borderId="32" xfId="0" applyFont="1" applyFill="1" applyBorder="1" applyAlignment="1" applyProtection="1">
      <alignment horizontal="center" wrapText="1" readingOrder="1"/>
      <protection hidden="1"/>
    </xf>
    <xf numFmtId="0" fontId="15" fillId="13" borderId="59" xfId="0" applyFont="1" applyFill="1" applyBorder="1" applyAlignment="1" applyProtection="1">
      <alignment horizontal="center" wrapText="1" readingOrder="1"/>
      <protection hidden="1"/>
    </xf>
    <xf numFmtId="0" fontId="15" fillId="13" borderId="0" xfId="0" applyFont="1" applyFill="1" applyAlignment="1" applyProtection="1">
      <alignment horizontal="center" wrapText="1" readingOrder="1"/>
      <protection hidden="1"/>
    </xf>
    <xf numFmtId="0" fontId="15" fillId="13" borderId="61" xfId="0" applyFont="1" applyFill="1" applyBorder="1" applyAlignment="1" applyProtection="1">
      <alignment horizontal="center" wrapText="1" readingOrder="1"/>
      <protection hidden="1"/>
    </xf>
    <xf numFmtId="0" fontId="15" fillId="13" borderId="56" xfId="0" applyFont="1" applyFill="1" applyBorder="1" applyAlignment="1" applyProtection="1">
      <alignment horizontal="center" wrapText="1" readingOrder="1"/>
      <protection hidden="1"/>
    </xf>
    <xf numFmtId="0" fontId="15" fillId="13" borderId="55" xfId="0" applyFont="1" applyFill="1" applyBorder="1" applyAlignment="1" applyProtection="1">
      <alignment horizontal="center" wrapText="1" readingOrder="1"/>
      <protection hidden="1"/>
    </xf>
    <xf numFmtId="0" fontId="15" fillId="13" borderId="49" xfId="0" applyFont="1" applyFill="1" applyBorder="1" applyAlignment="1" applyProtection="1">
      <alignment horizontal="center" wrapText="1" readingOrder="1"/>
      <protection hidden="1"/>
    </xf>
    <xf numFmtId="0" fontId="15" fillId="13" borderId="57"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15" fillId="5" borderId="60" xfId="0" applyFont="1" applyFill="1" applyBorder="1" applyAlignment="1" applyProtection="1">
      <alignment horizontal="center" wrapText="1" readingOrder="1"/>
      <protection hidden="1"/>
    </xf>
    <xf numFmtId="0" fontId="15" fillId="5" borderId="32" xfId="0" applyFont="1" applyFill="1" applyBorder="1" applyAlignment="1" applyProtection="1">
      <alignment horizontal="center" wrapText="1" readingOrder="1"/>
      <protection hidden="1"/>
    </xf>
    <xf numFmtId="0" fontId="15" fillId="5" borderId="59" xfId="0" applyFont="1" applyFill="1" applyBorder="1" applyAlignment="1" applyProtection="1">
      <alignment horizontal="center" wrapText="1" readingOrder="1"/>
      <protection hidden="1"/>
    </xf>
    <xf numFmtId="0" fontId="15" fillId="5" borderId="0" xfId="0" applyFont="1" applyFill="1" applyAlignment="1" applyProtection="1">
      <alignment horizontal="center" wrapText="1" readingOrder="1"/>
      <protection hidden="1"/>
    </xf>
    <xf numFmtId="0" fontId="15" fillId="5" borderId="61" xfId="0" applyFont="1" applyFill="1" applyBorder="1" applyAlignment="1" applyProtection="1">
      <alignment horizontal="center" wrapText="1" readingOrder="1"/>
      <protection hidden="1"/>
    </xf>
    <xf numFmtId="0" fontId="15" fillId="5" borderId="56" xfId="0" applyFont="1" applyFill="1" applyBorder="1" applyAlignment="1" applyProtection="1">
      <alignment horizontal="center" wrapText="1" readingOrder="1"/>
      <protection hidden="1"/>
    </xf>
    <xf numFmtId="0" fontId="15" fillId="5" borderId="55" xfId="0" applyFont="1" applyFill="1" applyBorder="1" applyAlignment="1" applyProtection="1">
      <alignment horizontal="center" wrapText="1" readingOrder="1"/>
      <protection hidden="1"/>
    </xf>
    <xf numFmtId="0" fontId="15" fillId="5" borderId="49" xfId="0" applyFont="1" applyFill="1" applyBorder="1" applyAlignment="1" applyProtection="1">
      <alignment horizontal="center" wrapText="1" readingOrder="1"/>
      <protection hidden="1"/>
    </xf>
    <xf numFmtId="0" fontId="15" fillId="5" borderId="57" xfId="0" applyFont="1" applyFill="1" applyBorder="1" applyAlignment="1" applyProtection="1">
      <alignment horizontal="center" wrapText="1" readingOrder="1"/>
      <protection hidden="1"/>
    </xf>
    <xf numFmtId="0" fontId="13" fillId="10" borderId="0" xfId="0" applyFont="1" applyFill="1" applyAlignment="1">
      <alignment horizontal="center" vertical="center" textRotation="90" wrapText="1" readingOrder="1"/>
    </xf>
    <xf numFmtId="0" fontId="28" fillId="11" borderId="8" xfId="0" applyFont="1" applyFill="1" applyBorder="1" applyAlignment="1">
      <alignment horizontal="center" vertical="center" wrapText="1" readingOrder="1"/>
    </xf>
    <xf numFmtId="0" fontId="28" fillId="11" borderId="9" xfId="0" applyFont="1" applyFill="1" applyBorder="1" applyAlignment="1">
      <alignment horizontal="center" vertical="center" wrapText="1" readingOrder="1"/>
    </xf>
    <xf numFmtId="0" fontId="28" fillId="11" borderId="10" xfId="0" applyFont="1" applyFill="1" applyBorder="1" applyAlignment="1">
      <alignment horizontal="center" vertical="center" wrapText="1" readingOrder="1"/>
    </xf>
    <xf numFmtId="0" fontId="28" fillId="11" borderId="11" xfId="0" applyFont="1" applyFill="1" applyBorder="1" applyAlignment="1">
      <alignment horizontal="center" vertical="center" wrapText="1" readingOrder="1"/>
    </xf>
    <xf numFmtId="0" fontId="28" fillId="11" borderId="0" xfId="0" applyFont="1" applyFill="1" applyAlignment="1">
      <alignment horizontal="center" vertical="center" wrapText="1" readingOrder="1"/>
    </xf>
    <xf numFmtId="0" fontId="28" fillId="11" borderId="12" xfId="0" applyFont="1" applyFill="1" applyBorder="1" applyAlignment="1">
      <alignment horizontal="center" vertical="center" wrapText="1" readingOrder="1"/>
    </xf>
    <xf numFmtId="0" fontId="47" fillId="0" borderId="13" xfId="0" applyFont="1" applyBorder="1" applyAlignment="1">
      <alignment horizontal="center" vertical="center" wrapText="1"/>
    </xf>
    <xf numFmtId="0" fontId="47" fillId="0" borderId="13" xfId="0" applyFont="1" applyBorder="1" applyAlignment="1">
      <alignment horizontal="center" vertical="center"/>
    </xf>
    <xf numFmtId="0" fontId="28" fillId="12" borderId="8" xfId="0" applyFont="1" applyFill="1" applyBorder="1" applyAlignment="1">
      <alignment horizontal="center" vertical="center" wrapText="1" readingOrder="1"/>
    </xf>
    <xf numFmtId="0" fontId="28" fillId="12" borderId="9" xfId="0" applyFont="1" applyFill="1" applyBorder="1" applyAlignment="1">
      <alignment horizontal="center" vertical="center" wrapText="1" readingOrder="1"/>
    </xf>
    <xf numFmtId="0" fontId="28" fillId="12" borderId="10" xfId="0" applyFont="1" applyFill="1" applyBorder="1" applyAlignment="1">
      <alignment horizontal="center" vertical="center" wrapText="1" readingOrder="1"/>
    </xf>
    <xf numFmtId="0" fontId="28" fillId="12" borderId="11" xfId="0" applyFont="1" applyFill="1" applyBorder="1" applyAlignment="1">
      <alignment horizontal="center" vertical="center" wrapText="1" readingOrder="1"/>
    </xf>
    <xf numFmtId="0" fontId="28" fillId="12" borderId="0" xfId="0" applyFont="1" applyFill="1" applyAlignment="1">
      <alignment horizontal="center" vertical="center" wrapText="1" readingOrder="1"/>
    </xf>
    <xf numFmtId="0" fontId="28" fillId="12" borderId="12" xfId="0" applyFont="1" applyFill="1" applyBorder="1" applyAlignment="1">
      <alignment horizontal="center" vertical="center" wrapText="1" readingOrder="1"/>
    </xf>
    <xf numFmtId="0" fontId="27" fillId="0" borderId="0" xfId="0" applyFont="1" applyAlignment="1">
      <alignment horizontal="center" vertical="center" wrapText="1"/>
    </xf>
    <xf numFmtId="0" fontId="17" fillId="0" borderId="0" xfId="0" applyFont="1" applyAlignment="1">
      <alignment horizontal="center" vertical="center" wrapText="1"/>
    </xf>
    <xf numFmtId="0" fontId="28" fillId="5" borderId="8" xfId="0" applyFont="1" applyFill="1" applyBorder="1" applyAlignment="1">
      <alignment horizontal="center" vertical="center" wrapText="1" readingOrder="1"/>
    </xf>
    <xf numFmtId="0" fontId="28" fillId="5" borderId="9" xfId="0" applyFont="1" applyFill="1" applyBorder="1" applyAlignment="1">
      <alignment horizontal="center" vertical="center" wrapText="1" readingOrder="1"/>
    </xf>
    <xf numFmtId="0" fontId="28" fillId="5" borderId="10" xfId="0" applyFont="1" applyFill="1" applyBorder="1" applyAlignment="1">
      <alignment horizontal="center" vertical="center" wrapText="1" readingOrder="1"/>
    </xf>
    <xf numFmtId="0" fontId="28" fillId="5" borderId="11" xfId="0" applyFont="1" applyFill="1" applyBorder="1" applyAlignment="1">
      <alignment horizontal="center" vertical="center" wrapText="1" readingOrder="1"/>
    </xf>
    <xf numFmtId="0" fontId="28" fillId="5" borderId="0" xfId="0" applyFont="1" applyFill="1" applyAlignment="1">
      <alignment horizontal="center" vertical="center" wrapText="1" readingOrder="1"/>
    </xf>
    <xf numFmtId="0" fontId="28" fillId="5" borderId="12" xfId="0" applyFont="1" applyFill="1" applyBorder="1" applyAlignment="1">
      <alignment horizontal="center" vertical="center" wrapText="1" readingOrder="1"/>
    </xf>
    <xf numFmtId="0" fontId="28" fillId="13" borderId="8" xfId="0" applyFont="1" applyFill="1" applyBorder="1" applyAlignment="1">
      <alignment horizontal="center" vertical="center" wrapText="1" readingOrder="1"/>
    </xf>
    <xf numFmtId="0" fontId="28" fillId="13" borderId="9" xfId="0" applyFont="1" applyFill="1" applyBorder="1" applyAlignment="1">
      <alignment horizontal="center" vertical="center" wrapText="1" readingOrder="1"/>
    </xf>
    <xf numFmtId="0" fontId="28" fillId="13" borderId="10" xfId="0" applyFont="1" applyFill="1" applyBorder="1" applyAlignment="1">
      <alignment horizontal="center" vertical="center" wrapText="1" readingOrder="1"/>
    </xf>
    <xf numFmtId="0" fontId="28" fillId="13" borderId="11" xfId="0" applyFont="1" applyFill="1" applyBorder="1" applyAlignment="1">
      <alignment horizontal="center" vertical="center" wrapText="1" readingOrder="1"/>
    </xf>
    <xf numFmtId="0" fontId="28" fillId="13" borderId="0" xfId="0" applyFont="1" applyFill="1" applyAlignment="1">
      <alignment horizontal="center" vertical="center" wrapText="1" readingOrder="1"/>
    </xf>
    <xf numFmtId="0" fontId="28" fillId="13" borderId="12" xfId="0" applyFont="1" applyFill="1" applyBorder="1" applyAlignment="1">
      <alignment horizontal="center" vertical="center" wrapText="1" readingOrder="1"/>
    </xf>
    <xf numFmtId="0" fontId="19" fillId="0" borderId="0" xfId="0" applyFont="1" applyAlignment="1">
      <alignment horizontal="center" vertical="center"/>
    </xf>
    <xf numFmtId="0" fontId="49" fillId="26" borderId="17" xfId="0" applyFont="1" applyFill="1" applyBorder="1" applyAlignment="1">
      <alignment horizontal="center"/>
    </xf>
    <xf numFmtId="0" fontId="49" fillId="26" borderId="18" xfId="0" applyFont="1" applyFill="1" applyBorder="1" applyAlignment="1">
      <alignment horizontal="center"/>
    </xf>
    <xf numFmtId="0" fontId="49" fillId="3" borderId="72" xfId="0" applyFont="1" applyFill="1" applyBorder="1" applyAlignment="1" applyProtection="1">
      <alignment horizontal="left" wrapText="1"/>
      <protection locked="0"/>
    </xf>
    <xf numFmtId="0" fontId="49" fillId="3" borderId="73" xfId="0" applyFont="1" applyFill="1" applyBorder="1" applyAlignment="1" applyProtection="1">
      <alignment horizontal="left" wrapText="1"/>
      <protection locked="0"/>
    </xf>
    <xf numFmtId="0" fontId="49" fillId="26" borderId="72" xfId="0" applyFont="1" applyFill="1" applyBorder="1" applyAlignment="1">
      <alignment horizontal="center" wrapText="1"/>
    </xf>
    <xf numFmtId="0" fontId="49" fillId="26" borderId="71" xfId="0" applyFont="1" applyFill="1" applyBorder="1" applyAlignment="1">
      <alignment horizontal="center" wrapText="1"/>
    </xf>
    <xf numFmtId="0" fontId="49" fillId="26" borderId="71" xfId="0" applyFont="1" applyFill="1" applyBorder="1" applyAlignment="1">
      <alignment horizontal="center"/>
    </xf>
    <xf numFmtId="0" fontId="49" fillId="26" borderId="13" xfId="0" applyFont="1" applyFill="1" applyBorder="1" applyAlignment="1">
      <alignment horizontal="center" wrapText="1"/>
    </xf>
    <xf numFmtId="0" fontId="49" fillId="26" borderId="13" xfId="0" applyFont="1" applyFill="1" applyBorder="1" applyAlignment="1">
      <alignment horizontal="center"/>
    </xf>
    <xf numFmtId="0" fontId="49" fillId="26" borderId="72" xfId="0" applyFont="1" applyFill="1" applyBorder="1" applyAlignment="1">
      <alignment horizontal="center"/>
    </xf>
    <xf numFmtId="0" fontId="49" fillId="0" borderId="72" xfId="0" applyFont="1" applyBorder="1" applyAlignment="1">
      <alignment horizontal="center"/>
    </xf>
    <xf numFmtId="0" fontId="49" fillId="0" borderId="73" xfId="0" applyFont="1" applyBorder="1" applyAlignment="1">
      <alignment horizontal="center"/>
    </xf>
    <xf numFmtId="0" fontId="49" fillId="0" borderId="72" xfId="0" applyFont="1" applyBorder="1" applyAlignment="1">
      <alignment horizontal="left"/>
    </xf>
    <xf numFmtId="0" fontId="49" fillId="0" borderId="71" xfId="0" applyFont="1" applyBorder="1" applyAlignment="1">
      <alignment horizontal="left"/>
    </xf>
    <xf numFmtId="0" fontId="49" fillId="26" borderId="73" xfId="0" applyFont="1" applyFill="1" applyBorder="1" applyAlignment="1">
      <alignment horizontal="center" wrapText="1"/>
    </xf>
    <xf numFmtId="0" fontId="51" fillId="17" borderId="62" xfId="0" applyFont="1" applyFill="1" applyBorder="1" applyAlignment="1">
      <alignment horizontal="center" vertical="center"/>
    </xf>
    <xf numFmtId="0" fontId="51" fillId="17" borderId="78" xfId="0" applyFont="1" applyFill="1" applyBorder="1" applyAlignment="1">
      <alignment horizontal="center" vertical="center"/>
    </xf>
    <xf numFmtId="0" fontId="51" fillId="17" borderId="77" xfId="0" applyFont="1" applyFill="1" applyBorder="1" applyAlignment="1">
      <alignment horizontal="center" vertical="center"/>
    </xf>
    <xf numFmtId="0" fontId="49" fillId="26" borderId="13" xfId="0" applyFont="1" applyFill="1" applyBorder="1" applyAlignment="1">
      <alignment horizontal="center" vertical="center"/>
    </xf>
    <xf numFmtId="0" fontId="49" fillId="0" borderId="13" xfId="0" applyFont="1" applyBorder="1" applyAlignment="1">
      <alignment horizontal="center"/>
    </xf>
    <xf numFmtId="0" fontId="49" fillId="3" borderId="13" xfId="0" applyFont="1" applyFill="1" applyBorder="1" applyAlignment="1" applyProtection="1">
      <alignment horizontal="left"/>
      <protection locked="0"/>
    </xf>
    <xf numFmtId="0" fontId="49" fillId="3" borderId="72" xfId="0" applyFont="1" applyFill="1" applyBorder="1" applyAlignment="1" applyProtection="1">
      <alignment horizontal="left"/>
      <protection locked="0"/>
    </xf>
    <xf numFmtId="0" fontId="51" fillId="17" borderId="13" xfId="0" applyFont="1" applyFill="1" applyBorder="1" applyAlignment="1">
      <alignment horizontal="center" vertical="center"/>
    </xf>
    <xf numFmtId="0" fontId="51" fillId="17" borderId="72" xfId="0" applyFont="1" applyFill="1" applyBorder="1" applyAlignment="1">
      <alignment horizontal="center" vertical="center"/>
    </xf>
    <xf numFmtId="0" fontId="51" fillId="17" borderId="59" xfId="0" applyFont="1" applyFill="1" applyBorder="1" applyAlignment="1">
      <alignment horizontal="center" vertical="center"/>
    </xf>
    <xf numFmtId="0" fontId="51" fillId="17" borderId="0" xfId="0" applyFont="1" applyFill="1" applyAlignment="1">
      <alignment horizontal="center" vertical="center"/>
    </xf>
    <xf numFmtId="0" fontId="26" fillId="15" borderId="15" xfId="0" applyFont="1" applyFill="1" applyBorder="1" applyAlignment="1">
      <alignment horizontal="center" vertical="center" wrapText="1" readingOrder="1"/>
    </xf>
    <xf numFmtId="0" fontId="26" fillId="15" borderId="16" xfId="0" applyFont="1" applyFill="1" applyBorder="1" applyAlignment="1">
      <alignment horizontal="center" vertical="center" wrapText="1" readingOrder="1"/>
    </xf>
    <xf numFmtId="0" fontId="26" fillId="15" borderId="27" xfId="0" applyFont="1" applyFill="1" applyBorder="1" applyAlignment="1">
      <alignment horizontal="center" vertical="center" wrapText="1" readingOrder="1"/>
    </xf>
    <xf numFmtId="0" fontId="21" fillId="3" borderId="0" xfId="0" applyFont="1" applyFill="1" applyAlignment="1">
      <alignment horizontal="justify" vertical="center" wrapText="1"/>
    </xf>
    <xf numFmtId="0" fontId="23" fillId="15" borderId="24" xfId="0" applyFont="1" applyFill="1" applyBorder="1" applyAlignment="1">
      <alignment horizontal="center" vertical="center" wrapText="1" readingOrder="1"/>
    </xf>
    <xf numFmtId="0" fontId="23" fillId="15" borderId="25"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7" xfId="0" applyFont="1" applyFill="1" applyBorder="1" applyAlignment="1">
      <alignment horizontal="center" vertical="center" wrapText="1" readingOrder="1"/>
    </xf>
    <xf numFmtId="0" fontId="23" fillId="3" borderId="14" xfId="0" applyFont="1" applyFill="1" applyBorder="1" applyAlignment="1">
      <alignment horizontal="center" vertical="center" wrapText="1" readingOrder="1"/>
    </xf>
    <xf numFmtId="0" fontId="23" fillId="3" borderId="13"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20" xfId="0" applyFont="1" applyFill="1" applyBorder="1" applyAlignment="1">
      <alignment horizontal="center" vertical="center" wrapText="1" readingOrder="1"/>
    </xf>
    <xf numFmtId="0" fontId="42" fillId="3" borderId="64" xfId="0" applyFont="1" applyFill="1" applyBorder="1" applyAlignment="1">
      <alignment horizontal="center" vertical="center" wrapText="1"/>
    </xf>
    <xf numFmtId="0" fontId="42" fillId="3" borderId="65" xfId="0" applyFont="1" applyFill="1" applyBorder="1" applyAlignment="1">
      <alignment horizontal="center" vertical="center" wrapText="1"/>
    </xf>
    <xf numFmtId="0" fontId="42" fillId="3" borderId="20" xfId="0" applyFont="1" applyFill="1" applyBorder="1" applyAlignment="1">
      <alignment horizontal="center" vertical="center" wrapText="1"/>
    </xf>
    <xf numFmtId="0" fontId="42" fillId="3" borderId="21" xfId="0" applyFont="1" applyFill="1" applyBorder="1" applyAlignment="1">
      <alignment horizontal="center" vertical="center" wrapText="1"/>
    </xf>
    <xf numFmtId="0" fontId="42" fillId="3" borderId="70" xfId="0" applyFont="1" applyFill="1" applyBorder="1" applyAlignment="1">
      <alignment horizontal="center" vertical="center" wrapText="1"/>
    </xf>
    <xf numFmtId="0" fontId="42" fillId="3" borderId="71"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18" xfId="0" applyFont="1" applyFill="1" applyBorder="1" applyAlignment="1">
      <alignment horizontal="center" vertical="center" wrapText="1"/>
    </xf>
    <xf numFmtId="0" fontId="42" fillId="3" borderId="72" xfId="0" applyFont="1" applyFill="1" applyBorder="1" applyAlignment="1">
      <alignment horizontal="center" vertical="center" wrapText="1"/>
    </xf>
    <xf numFmtId="0" fontId="42" fillId="3" borderId="73" xfId="0" applyFont="1" applyFill="1" applyBorder="1" applyAlignment="1">
      <alignment horizontal="center" vertical="center" wrapText="1"/>
    </xf>
    <xf numFmtId="0" fontId="42" fillId="3" borderId="104" xfId="0" applyFont="1" applyFill="1" applyBorder="1" applyAlignment="1">
      <alignment horizontal="center" vertical="center" wrapText="1"/>
    </xf>
    <xf numFmtId="0" fontId="48" fillId="0" borderId="28"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48" fillId="0" borderId="29" xfId="0" applyFont="1" applyBorder="1" applyAlignment="1">
      <alignment horizontal="center" vertical="center"/>
    </xf>
    <xf numFmtId="0" fontId="48" fillId="0" borderId="30" xfId="0" applyFont="1" applyBorder="1" applyAlignment="1">
      <alignment horizontal="center" vertical="center"/>
    </xf>
    <xf numFmtId="0" fontId="48" fillId="0" borderId="64" xfId="0" applyFont="1" applyBorder="1" applyAlignment="1">
      <alignment horizontal="center" vertical="center" wrapText="1"/>
    </xf>
    <xf numFmtId="0" fontId="48" fillId="0" borderId="65" xfId="0" applyFont="1" applyBorder="1" applyAlignment="1">
      <alignment horizontal="center" vertical="center" wrapText="1"/>
    </xf>
    <xf numFmtId="0" fontId="48" fillId="0" borderId="66" xfId="0" applyFont="1" applyBorder="1" applyAlignment="1">
      <alignment horizontal="center" vertical="center" wrapText="1"/>
    </xf>
    <xf numFmtId="0" fontId="48" fillId="0" borderId="67" xfId="0" applyFont="1" applyBorder="1" applyAlignment="1">
      <alignment horizontal="center" vertical="center" wrapText="1"/>
    </xf>
    <xf numFmtId="0" fontId="48" fillId="0" borderId="68" xfId="0" applyFont="1" applyBorder="1" applyAlignment="1">
      <alignment horizontal="center" vertical="center" wrapText="1"/>
    </xf>
    <xf numFmtId="0" fontId="43" fillId="24" borderId="15" xfId="0" applyFont="1" applyFill="1" applyBorder="1" applyAlignment="1">
      <alignment horizontal="center" vertical="center" wrapText="1"/>
    </xf>
    <xf numFmtId="0" fontId="43" fillId="24" borderId="16" xfId="0" applyFont="1" applyFill="1" applyBorder="1" applyAlignment="1">
      <alignment horizontal="center" vertical="center" wrapText="1"/>
    </xf>
    <xf numFmtId="0" fontId="43" fillId="24" borderId="27" xfId="0" applyFont="1" applyFill="1" applyBorder="1" applyAlignment="1">
      <alignment horizontal="center" vertical="center" wrapText="1"/>
    </xf>
    <xf numFmtId="0" fontId="43" fillId="25" borderId="15" xfId="0" applyFont="1" applyFill="1" applyBorder="1" applyAlignment="1">
      <alignment horizontal="center" vertical="center" wrapText="1"/>
    </xf>
    <xf numFmtId="0" fontId="43" fillId="25" borderId="27" xfId="0" applyFont="1" applyFill="1" applyBorder="1" applyAlignment="1">
      <alignment horizontal="center" vertical="center" wrapText="1"/>
    </xf>
    <xf numFmtId="0" fontId="43" fillId="25" borderId="24" xfId="0" applyFont="1" applyFill="1" applyBorder="1" applyAlignment="1">
      <alignment horizontal="center" vertical="center" wrapText="1"/>
    </xf>
    <xf numFmtId="0" fontId="43" fillId="25" borderId="25" xfId="0" applyFont="1" applyFill="1" applyBorder="1" applyAlignment="1">
      <alignment horizontal="center" vertical="center" wrapText="1"/>
    </xf>
    <xf numFmtId="0" fontId="43" fillId="25" borderId="26" xfId="0" applyFont="1" applyFill="1" applyBorder="1" applyAlignment="1">
      <alignment horizontal="center" vertical="center" wrapText="1"/>
    </xf>
    <xf numFmtId="0" fontId="42" fillId="3" borderId="48" xfId="0" applyFont="1" applyFill="1" applyBorder="1" applyAlignment="1">
      <alignment horizontal="center" vertical="center" wrapText="1"/>
    </xf>
    <xf numFmtId="0" fontId="42" fillId="3" borderId="57" xfId="0" applyFont="1" applyFill="1" applyBorder="1" applyAlignment="1">
      <alignment horizontal="center" vertical="center" wrapText="1"/>
    </xf>
    <xf numFmtId="0" fontId="42" fillId="0" borderId="63"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0" borderId="74" xfId="0" applyFont="1" applyFill="1" applyBorder="1" applyAlignment="1" applyProtection="1">
      <alignment horizontal="center" vertical="center" wrapText="1"/>
      <protection locked="0"/>
    </xf>
    <xf numFmtId="0" fontId="42" fillId="0" borderId="14" xfId="0" applyFont="1" applyFill="1" applyBorder="1" applyAlignment="1" applyProtection="1">
      <alignment horizontal="center" vertical="center" wrapText="1"/>
      <protection locked="0"/>
    </xf>
    <xf numFmtId="0" fontId="42" fillId="0" borderId="71" xfId="0" applyFont="1" applyFill="1" applyBorder="1" applyAlignment="1">
      <alignment horizontal="center" vertical="center" wrapText="1"/>
    </xf>
    <xf numFmtId="0" fontId="42" fillId="0" borderId="13" xfId="0" applyFont="1" applyFill="1" applyBorder="1" applyAlignment="1" applyProtection="1">
      <alignment horizontal="center" vertical="center"/>
      <protection locked="0"/>
    </xf>
    <xf numFmtId="0" fontId="42" fillId="0" borderId="13" xfId="0" applyFont="1" applyFill="1" applyBorder="1" applyAlignment="1" applyProtection="1">
      <alignment horizontal="center" vertical="center"/>
      <protection locked="0"/>
    </xf>
    <xf numFmtId="49" fontId="42" fillId="0" borderId="13" xfId="0" applyNumberFormat="1" applyFont="1" applyBorder="1" applyAlignment="1" applyProtection="1">
      <alignment horizontal="center" vertical="center" wrapText="1"/>
      <protection locked="0"/>
    </xf>
    <xf numFmtId="0" fontId="15" fillId="11" borderId="60" xfId="0" applyFont="1" applyFill="1" applyBorder="1" applyAlignment="1" applyProtection="1">
      <alignment vertical="center" wrapText="1" readingOrder="1"/>
      <protection hidden="1"/>
    </xf>
    <xf numFmtId="0" fontId="15" fillId="11" borderId="32" xfId="0" applyFont="1" applyFill="1" applyBorder="1" applyAlignment="1" applyProtection="1">
      <alignment vertical="center" wrapText="1" readingOrder="1"/>
      <protection hidden="1"/>
    </xf>
    <xf numFmtId="0" fontId="15" fillId="11" borderId="61" xfId="0" applyFont="1" applyFill="1" applyBorder="1" applyAlignment="1" applyProtection="1">
      <alignment vertical="center" wrapText="1" readingOrder="1"/>
      <protection hidden="1"/>
    </xf>
    <xf numFmtId="0" fontId="15" fillId="11" borderId="59" xfId="0" applyFont="1" applyFill="1" applyBorder="1" applyAlignment="1" applyProtection="1">
      <alignment vertical="center" wrapText="1" readingOrder="1"/>
      <protection hidden="1"/>
    </xf>
    <xf numFmtId="0" fontId="15" fillId="11" borderId="0" xfId="0" applyFont="1" applyFill="1" applyAlignment="1" applyProtection="1">
      <alignment vertical="center" wrapText="1" readingOrder="1"/>
      <protection hidden="1"/>
    </xf>
    <xf numFmtId="0" fontId="15" fillId="11" borderId="56" xfId="0" applyFont="1" applyFill="1" applyBorder="1" applyAlignment="1" applyProtection="1">
      <alignment vertical="center" wrapText="1" readingOrder="1"/>
      <protection hidden="1"/>
    </xf>
    <xf numFmtId="0" fontId="15" fillId="11" borderId="55" xfId="0" applyFont="1" applyFill="1" applyBorder="1" applyAlignment="1" applyProtection="1">
      <alignment vertical="center" wrapText="1" readingOrder="1"/>
      <protection hidden="1"/>
    </xf>
    <xf numFmtId="0" fontId="15" fillId="11" borderId="49" xfId="0" applyFont="1" applyFill="1" applyBorder="1" applyAlignment="1" applyProtection="1">
      <alignment vertical="center" wrapText="1" readingOrder="1"/>
      <protection hidden="1"/>
    </xf>
    <xf numFmtId="0" fontId="15" fillId="11" borderId="57" xfId="0" applyFont="1" applyFill="1" applyBorder="1" applyAlignment="1" applyProtection="1">
      <alignment vertical="center" wrapText="1" readingOrder="1"/>
      <protection hidden="1"/>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6" xr:uid="{1564AE90-CAC0-478D-B8D1-3DAC551B97AA}"/>
    <cellStyle name="Normal 3" xfId="5" xr:uid="{00000000-0005-0000-0000-000004000000}"/>
    <cellStyle name="Porcentaje" xfId="1" builtinId="5"/>
  </cellStyles>
  <dxfs count="144">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theme="9" tint="-0.24994659260841701"/>
        </patternFill>
      </fill>
    </dxf>
    <dxf>
      <fill>
        <patternFill>
          <bgColor rgb="FFFFFF00"/>
        </patternFill>
      </fill>
    </dxf>
    <dxf>
      <fill>
        <patternFill>
          <bgColor rgb="FFFF0000"/>
        </patternFill>
      </fill>
    </dxf>
    <dxf>
      <fill>
        <patternFill>
          <bgColor theme="9" tint="-0.24994659260841701"/>
        </patternFill>
      </fill>
    </dxf>
    <dxf>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SICOFS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70D-47A3-9007-BF25AD02D9F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70D-47A3-9007-BF25AD02D9F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70D-47A3-9007-BF25AD02D9F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70D-47A3-9007-BF25AD02D9F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F70D-47A3-9007-BF25AD02D9F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F70D-47A3-9007-BF25AD02D9F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70D-47A3-9007-BF25AD02D9F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70D-47A3-9007-BF25AD02D9F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Hoja2!$B$42:$B$45</c:f>
              <c:strCache>
                <c:ptCount val="4"/>
                <c:pt idx="0">
                  <c:v>Corrupción</c:v>
                </c:pt>
                <c:pt idx="1">
                  <c:v>Fraude</c:v>
                </c:pt>
                <c:pt idx="2">
                  <c:v>Opacidad</c:v>
                </c:pt>
                <c:pt idx="3">
                  <c:v>Soborno</c:v>
                </c:pt>
              </c:strCache>
            </c:strRef>
          </c:cat>
          <c:val>
            <c:numRef>
              <c:f>Hoja2!$C$42:$C$45</c:f>
              <c:numCache>
                <c:formatCode>General</c:formatCode>
                <c:ptCount val="4"/>
                <c:pt idx="0">
                  <c:v>23</c:v>
                </c:pt>
                <c:pt idx="1">
                  <c:v>3</c:v>
                </c:pt>
                <c:pt idx="2">
                  <c:v>3</c:v>
                </c:pt>
                <c:pt idx="3">
                  <c:v>9</c:v>
                </c:pt>
              </c:numCache>
            </c:numRef>
          </c:val>
          <c:extLst>
            <c:ext xmlns:c16="http://schemas.microsoft.com/office/drawing/2014/chart" uri="{C3380CC4-5D6E-409C-BE32-E72D297353CC}">
              <c16:uniqueId val="{00000000-F70D-47A3-9007-BF25AD02D9F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Subproceso - SICOFS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Hoja2!$B$48</c:f>
              <c:strCache>
                <c:ptCount val="1"/>
                <c:pt idx="0">
                  <c:v>Corrupción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Hoja2!$C$48:$AA$48</c:f>
              <c:numCache>
                <c:formatCode>General</c:formatCode>
                <c:ptCount val="25"/>
                <c:pt idx="0">
                  <c:v>1</c:v>
                </c:pt>
                <c:pt idx="1">
                  <c:v>1</c:v>
                </c:pt>
                <c:pt idx="2">
                  <c:v>1</c:v>
                </c:pt>
                <c:pt idx="3">
                  <c:v>1</c:v>
                </c:pt>
                <c:pt idx="4">
                  <c:v>1</c:v>
                </c:pt>
                <c:pt idx="6">
                  <c:v>2</c:v>
                </c:pt>
                <c:pt idx="8">
                  <c:v>1</c:v>
                </c:pt>
                <c:pt idx="9">
                  <c:v>2</c:v>
                </c:pt>
                <c:pt idx="10">
                  <c:v>2</c:v>
                </c:pt>
                <c:pt idx="11">
                  <c:v>1</c:v>
                </c:pt>
                <c:pt idx="13">
                  <c:v>1</c:v>
                </c:pt>
                <c:pt idx="15">
                  <c:v>1</c:v>
                </c:pt>
                <c:pt idx="16">
                  <c:v>1</c:v>
                </c:pt>
                <c:pt idx="17">
                  <c:v>1</c:v>
                </c:pt>
                <c:pt idx="18">
                  <c:v>1</c:v>
                </c:pt>
                <c:pt idx="20">
                  <c:v>1</c:v>
                </c:pt>
                <c:pt idx="21">
                  <c:v>1</c:v>
                </c:pt>
                <c:pt idx="23">
                  <c:v>2</c:v>
                </c:pt>
                <c:pt idx="24">
                  <c:v>1</c:v>
                </c:pt>
              </c:numCache>
            </c:numRef>
          </c:val>
          <c:extLst>
            <c:ext xmlns:c16="http://schemas.microsoft.com/office/drawing/2014/chart" uri="{C3380CC4-5D6E-409C-BE32-E72D297353CC}">
              <c16:uniqueId val="{00000000-9E3A-4025-AA2B-36ADA5381B2B}"/>
            </c:ext>
          </c:extLst>
        </c:ser>
        <c:ser>
          <c:idx val="1"/>
          <c:order val="1"/>
          <c:tx>
            <c:strRef>
              <c:f>Hoja2!$B$49</c:f>
              <c:strCache>
                <c:ptCount val="1"/>
                <c:pt idx="0">
                  <c:v>Fraude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Hoja2!$C$49:$AA$49</c:f>
              <c:numCache>
                <c:formatCode>General</c:formatCode>
                <c:ptCount val="25"/>
                <c:pt idx="12">
                  <c:v>2</c:v>
                </c:pt>
                <c:pt idx="19">
                  <c:v>1</c:v>
                </c:pt>
              </c:numCache>
            </c:numRef>
          </c:val>
          <c:extLst>
            <c:ext xmlns:c16="http://schemas.microsoft.com/office/drawing/2014/chart" uri="{C3380CC4-5D6E-409C-BE32-E72D297353CC}">
              <c16:uniqueId val="{00000001-9E3A-4025-AA2B-36ADA5381B2B}"/>
            </c:ext>
          </c:extLst>
        </c:ser>
        <c:ser>
          <c:idx val="2"/>
          <c:order val="2"/>
          <c:tx>
            <c:strRef>
              <c:f>Hoja2!$B$50</c:f>
              <c:strCache>
                <c:ptCount val="1"/>
                <c:pt idx="0">
                  <c:v>Opacidad</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Hoja2!$C$50:$AA$50</c:f>
              <c:numCache>
                <c:formatCode>General</c:formatCode>
                <c:ptCount val="25"/>
                <c:pt idx="7">
                  <c:v>1</c:v>
                </c:pt>
                <c:pt idx="14">
                  <c:v>1</c:v>
                </c:pt>
                <c:pt idx="23">
                  <c:v>1</c:v>
                </c:pt>
              </c:numCache>
            </c:numRef>
          </c:val>
          <c:extLst>
            <c:ext xmlns:c16="http://schemas.microsoft.com/office/drawing/2014/chart" uri="{C3380CC4-5D6E-409C-BE32-E72D297353CC}">
              <c16:uniqueId val="{00000002-9E3A-4025-AA2B-36ADA5381B2B}"/>
            </c:ext>
          </c:extLst>
        </c:ser>
        <c:ser>
          <c:idx val="3"/>
          <c:order val="3"/>
          <c:tx>
            <c:strRef>
              <c:f>Hoja2!$B$51</c:f>
              <c:strCache>
                <c:ptCount val="1"/>
                <c:pt idx="0">
                  <c:v>Soborno</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Hoja2!$C$51:$AA$51</c:f>
              <c:numCache>
                <c:formatCode>General</c:formatCode>
                <c:ptCount val="25"/>
                <c:pt idx="0">
                  <c:v>1</c:v>
                </c:pt>
                <c:pt idx="1">
                  <c:v>2</c:v>
                </c:pt>
                <c:pt idx="5">
                  <c:v>1</c:v>
                </c:pt>
                <c:pt idx="6">
                  <c:v>2</c:v>
                </c:pt>
                <c:pt idx="22">
                  <c:v>1</c:v>
                </c:pt>
                <c:pt idx="24">
                  <c:v>2</c:v>
                </c:pt>
              </c:numCache>
            </c:numRef>
          </c:val>
          <c:extLst>
            <c:ext xmlns:c16="http://schemas.microsoft.com/office/drawing/2014/chart" uri="{C3380CC4-5D6E-409C-BE32-E72D297353CC}">
              <c16:uniqueId val="{00000003-9E3A-4025-AA2B-36ADA5381B2B}"/>
            </c:ext>
          </c:extLst>
        </c:ser>
        <c:dLbls>
          <c:showLegendKey val="0"/>
          <c:showVal val="1"/>
          <c:showCatName val="0"/>
          <c:showSerName val="0"/>
          <c:showPercent val="0"/>
          <c:showBubbleSize val="0"/>
        </c:dLbls>
        <c:gapWidth val="65"/>
        <c:shape val="box"/>
        <c:axId val="850039872"/>
        <c:axId val="2110167424"/>
        <c:axId val="0"/>
      </c:bar3DChart>
      <c:catAx>
        <c:axId val="850039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10167424"/>
        <c:crosses val="autoZero"/>
        <c:auto val="1"/>
        <c:lblAlgn val="ctr"/>
        <c:lblOffset val="100"/>
        <c:noMultiLvlLbl val="0"/>
      </c:catAx>
      <c:valAx>
        <c:axId val="2110167424"/>
        <c:scaling>
          <c:orientation val="minMax"/>
        </c:scaling>
        <c:delete val="1"/>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crossAx val="85003987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Riesgos</a:t>
            </a:r>
            <a:r>
              <a:rPr lang="es-CO" baseline="0"/>
              <a:t> por subproceso</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932989217657661E-2"/>
          <c:y val="7.7899860342767399E-2"/>
          <c:w val="0.92226805826063474"/>
          <c:h val="0.52463363905363924"/>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Hoja2!$B$56:$B$80</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Hoja2!$C$56:$C$80</c:f>
              <c:numCache>
                <c:formatCode>General</c:formatCode>
                <c:ptCount val="25"/>
                <c:pt idx="0">
                  <c:v>2</c:v>
                </c:pt>
                <c:pt idx="1">
                  <c:v>3</c:v>
                </c:pt>
                <c:pt idx="2">
                  <c:v>1</c:v>
                </c:pt>
                <c:pt idx="3">
                  <c:v>1</c:v>
                </c:pt>
                <c:pt idx="4">
                  <c:v>1</c:v>
                </c:pt>
                <c:pt idx="5">
                  <c:v>1</c:v>
                </c:pt>
                <c:pt idx="6">
                  <c:v>4</c:v>
                </c:pt>
                <c:pt idx="7">
                  <c:v>1</c:v>
                </c:pt>
                <c:pt idx="8">
                  <c:v>1</c:v>
                </c:pt>
                <c:pt idx="9">
                  <c:v>2</c:v>
                </c:pt>
                <c:pt idx="10">
                  <c:v>2</c:v>
                </c:pt>
                <c:pt idx="11">
                  <c:v>1</c:v>
                </c:pt>
                <c:pt idx="12">
                  <c:v>2</c:v>
                </c:pt>
                <c:pt idx="13">
                  <c:v>1</c:v>
                </c:pt>
                <c:pt idx="14">
                  <c:v>1</c:v>
                </c:pt>
                <c:pt idx="15">
                  <c:v>1</c:v>
                </c:pt>
                <c:pt idx="16">
                  <c:v>1</c:v>
                </c:pt>
                <c:pt idx="17">
                  <c:v>1</c:v>
                </c:pt>
                <c:pt idx="18">
                  <c:v>1</c:v>
                </c:pt>
                <c:pt idx="19">
                  <c:v>1</c:v>
                </c:pt>
                <c:pt idx="20">
                  <c:v>1</c:v>
                </c:pt>
                <c:pt idx="21">
                  <c:v>1</c:v>
                </c:pt>
                <c:pt idx="22">
                  <c:v>1</c:v>
                </c:pt>
                <c:pt idx="23">
                  <c:v>3</c:v>
                </c:pt>
                <c:pt idx="24">
                  <c:v>3</c:v>
                </c:pt>
              </c:numCache>
            </c:numRef>
          </c:val>
          <c:extLst>
            <c:ext xmlns:c16="http://schemas.microsoft.com/office/drawing/2014/chart" uri="{C3380CC4-5D6E-409C-BE32-E72D297353CC}">
              <c16:uniqueId val="{00000000-5CD7-46CE-814D-2B1CF5B99CA1}"/>
            </c:ext>
          </c:extLst>
        </c:ser>
        <c:dLbls>
          <c:showLegendKey val="0"/>
          <c:showVal val="1"/>
          <c:showCatName val="0"/>
          <c:showSerName val="0"/>
          <c:showPercent val="0"/>
          <c:showBubbleSize val="0"/>
        </c:dLbls>
        <c:gapWidth val="65"/>
        <c:shape val="box"/>
        <c:axId val="948531008"/>
        <c:axId val="1066383408"/>
        <c:axId val="0"/>
      </c:bar3DChart>
      <c:catAx>
        <c:axId val="948531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066383408"/>
        <c:crosses val="autoZero"/>
        <c:auto val="1"/>
        <c:lblAlgn val="ctr"/>
        <c:lblOffset val="100"/>
        <c:noMultiLvlLbl val="0"/>
      </c:catAx>
      <c:valAx>
        <c:axId val="106638340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48531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1707298</xdr:colOff>
      <xdr:row>1</xdr:row>
      <xdr:rowOff>85645</xdr:rowOff>
    </xdr:from>
    <xdr:ext cx="398318" cy="311727"/>
    <xdr:pic>
      <xdr:nvPicPr>
        <xdr:cNvPr id="2" name="image1.jpg">
          <a:extLst>
            <a:ext uri="{FF2B5EF4-FFF2-40B4-BE49-F238E27FC236}">
              <a16:creationId xmlns:a16="http://schemas.microsoft.com/office/drawing/2014/main" id="{9471EB09-C67C-497F-B87C-65D72D5C9FDB}"/>
            </a:ext>
          </a:extLst>
        </xdr:cNvPr>
        <xdr:cNvPicPr preferRelativeResize="0"/>
      </xdr:nvPicPr>
      <xdr:blipFill>
        <a:blip xmlns:r="http://schemas.openxmlformats.org/officeDocument/2006/relationships" r:embed="rId1" cstate="print"/>
        <a:stretch>
          <a:fillRect/>
        </a:stretch>
      </xdr:blipFill>
      <xdr:spPr>
        <a:xfrm>
          <a:off x="14623198" y="285670"/>
          <a:ext cx="398318" cy="311727"/>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39</xdr:col>
      <xdr:colOff>273844</xdr:colOff>
      <xdr:row>1</xdr:row>
      <xdr:rowOff>71437</xdr:rowOff>
    </xdr:from>
    <xdr:to>
      <xdr:col>40</xdr:col>
      <xdr:colOff>309562</xdr:colOff>
      <xdr:row>3</xdr:row>
      <xdr:rowOff>130968</xdr:rowOff>
    </xdr:to>
    <xdr:pic>
      <xdr:nvPicPr>
        <xdr:cNvPr id="3" name="Imagen 8">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55375" y="238125"/>
          <a:ext cx="916781"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157691</xdr:colOff>
      <xdr:row>40</xdr:row>
      <xdr:rowOff>66145</xdr:rowOff>
    </xdr:from>
    <xdr:to>
      <xdr:col>8</xdr:col>
      <xdr:colOff>688975</xdr:colOff>
      <xdr:row>44</xdr:row>
      <xdr:rowOff>520170</xdr:rowOff>
    </xdr:to>
    <xdr:graphicFrame macro="">
      <xdr:nvGraphicFramePr>
        <xdr:cNvPr id="2" name="Gráfico 1">
          <a:extLst>
            <a:ext uri="{FF2B5EF4-FFF2-40B4-BE49-F238E27FC236}">
              <a16:creationId xmlns:a16="http://schemas.microsoft.com/office/drawing/2014/main" id="{F045B11B-3B80-DA67-0503-8DB52FEBDD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571499</xdr:colOff>
      <xdr:row>46</xdr:row>
      <xdr:rowOff>332316</xdr:rowOff>
    </xdr:from>
    <xdr:to>
      <xdr:col>13</xdr:col>
      <xdr:colOff>222249</xdr:colOff>
      <xdr:row>54</xdr:row>
      <xdr:rowOff>465667</xdr:rowOff>
    </xdr:to>
    <xdr:graphicFrame macro="">
      <xdr:nvGraphicFramePr>
        <xdr:cNvPr id="4" name="Gráfico 3">
          <a:extLst>
            <a:ext uri="{FF2B5EF4-FFF2-40B4-BE49-F238E27FC236}">
              <a16:creationId xmlns:a16="http://schemas.microsoft.com/office/drawing/2014/main" id="{27A990F4-8BE8-B430-B7F5-50DAD0ED8E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470957</xdr:colOff>
      <xdr:row>53</xdr:row>
      <xdr:rowOff>543983</xdr:rowOff>
    </xdr:from>
    <xdr:to>
      <xdr:col>10</xdr:col>
      <xdr:colOff>222250</xdr:colOff>
      <xdr:row>65</xdr:row>
      <xdr:rowOff>529166</xdr:rowOff>
    </xdr:to>
    <xdr:graphicFrame macro="">
      <xdr:nvGraphicFramePr>
        <xdr:cNvPr id="7" name="Gráfico 6">
          <a:extLst>
            <a:ext uri="{FF2B5EF4-FFF2-40B4-BE49-F238E27FC236}">
              <a16:creationId xmlns:a16="http://schemas.microsoft.com/office/drawing/2014/main" id="{B0930D4C-4451-103A-3EE9-519AA3502B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5</xdr:row>
      <xdr:rowOff>0</xdr:rowOff>
    </xdr:from>
    <xdr:to>
      <xdr:col>12</xdr:col>
      <xdr:colOff>638175</xdr:colOff>
      <xdr:row>7</xdr:row>
      <xdr:rowOff>161925</xdr:rowOff>
    </xdr:to>
    <xdr:pic>
      <xdr:nvPicPr>
        <xdr:cNvPr id="2" name="Imagen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724025"/>
          <a:ext cx="5400675" cy="156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1</xdr:row>
      <xdr:rowOff>38100</xdr:rowOff>
    </xdr:from>
    <xdr:to>
      <xdr:col>7</xdr:col>
      <xdr:colOff>323850</xdr:colOff>
      <xdr:row>1</xdr:row>
      <xdr:rowOff>333375</xdr:rowOff>
    </xdr:to>
    <xdr:pic>
      <xdr:nvPicPr>
        <xdr:cNvPr id="3" name="21 Imagen" descr="C:\Users\GDOCUMENTAL01\AppData\Local\Microsoft\Windows\Temporary Internet Files\Content.Outlook\76P9MKH1\LOGO FORMATO JPG.jpg">
          <a:extLst>
            <a:ext uri="{FF2B5EF4-FFF2-40B4-BE49-F238E27FC236}">
              <a16:creationId xmlns:a16="http://schemas.microsoft.com/office/drawing/2014/main" id="{0B1E1956-9E7E-49B5-84F9-53AB87627F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na Maria Patarroyo Parra" refreshedDate="45358.394773611108" createdVersion="8" refreshedVersion="8" minRefreshableVersion="3" recordCount="38" xr:uid="{F0794F75-ED6D-4184-8512-762B34BB4155}">
  <cacheSource type="worksheet">
    <worksheetSource ref="B2:I40" sheet="Hoja2"/>
  </cacheSource>
  <cacheFields count="8">
    <cacheField name="Proceso" numFmtId="0">
      <sharedItems containsBlank="1"/>
    </cacheField>
    <cacheField name="Subproceso" numFmtId="0">
      <sharedItems count="25">
        <s v="Control interno"/>
        <s v="Gestión Suministros y Activos Fijos"/>
        <s v="Gestión tecnológica"/>
        <s v="Gestión de contratación"/>
        <s v="Tesoreria"/>
        <s v="Auditoria Cuentas Médicas"/>
        <s v="Facturación"/>
        <s v="Cartera"/>
        <s v="Gestión documental"/>
        <s v="Gestión Jurídica "/>
        <s v="Gestión Mantenimiento"/>
        <s v="Sistemas"/>
        <s v="QHSE"/>
        <s v="Gestión del Talento Humano"/>
        <s v="Consulta Externa_x000a_Apoyo Diagnóstico y compementación Terapéutica"/>
        <s v="Gestión farmacéutica"/>
        <s v="Gestión Quirúrgica"/>
        <s v="Gestion de Suministros y activos fijos _x000a_"/>
        <s v="Gestión de Talento Humano"/>
        <s v="Gestion de investigacion e innovacion"/>
        <s v="Gestion Financiera"/>
        <s v="Gestion farmacéutica"/>
        <s v="Gestion tecnológica"/>
        <s v="Sistema de informacion  y Atencion del usuario"/>
        <s v="Gestion Comercial"/>
      </sharedItems>
    </cacheField>
    <cacheField name="No. DEL RIESGO" numFmtId="0">
      <sharedItems containsSemiMixedTypes="0" containsString="0" containsNumber="1" containsInteger="1" minValue="1" maxValue="38"/>
    </cacheField>
    <cacheField name="Descripción del Riesgo" numFmtId="0">
      <sharedItems longText="1"/>
    </cacheField>
    <cacheField name="Tipo de Riesgo" numFmtId="0">
      <sharedItems containsBlank="1" count="6">
        <s v="Corrupción"/>
        <s v="Opacidad"/>
        <s v="Fraude"/>
        <s v="Soborno"/>
        <m u="1"/>
        <s v="Corrupción " u="1"/>
      </sharedItems>
    </cacheField>
    <cacheField name="Categoria del Riesgo" numFmtId="0">
      <sharedItems/>
    </cacheField>
    <cacheField name="Zona de Riesgo Inherente" numFmtId="0">
      <sharedItems/>
    </cacheField>
    <cacheField name="Zona de Riesgo Residu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CONTROL INTERNO"/>
    <x v="0"/>
    <n v="1"/>
    <s v="Posibilidad de Sanciones, pérdida de credibilidad y confiabilidad en los informes de control interno por Manipulación en la Gestión de las auditorías con el fin de beneficiar o desfavorecer a un Proceso y/o Subproceso de la Entidad."/>
    <x v="0"/>
    <s v="SICOF_x000a_Operacional"/>
    <s v="Alto"/>
    <s v="Alto"/>
  </r>
  <r>
    <s v="GESTIÓN DE SUMINISTROS Y ACTIVOS FIJOS"/>
    <x v="1"/>
    <n v="2"/>
    <s v="Posibilidad de incumplimiento de necesidades de la entidad debido al favorecimiento por la aceptación de bienes e insumos que no cumplan lo establecido contractualmente."/>
    <x v="0"/>
    <s v="SICOF_x000a_Operacional"/>
    <s v="Alto"/>
    <s v="Alto"/>
  </r>
  <r>
    <s v="GESTION TECNOLOGICA"/>
    <x v="2"/>
    <n v="3"/>
    <s v="Posibilidad detrimento patrimonial por adquisición de equipos médicos de baja calidad  debido al favorecimiento en la emisión de Conceptos Técnicos y Certificaciones en la Contratación asociada a la adquisición  de Equipos Médicos, con beneficio lucrativo propio."/>
    <x v="0"/>
    <s v="SICOF_x000a_Operacional"/>
    <s v="Alto"/>
    <s v="Alto"/>
  </r>
  <r>
    <s v="GESTIÓN DE CONTRATACIÓN"/>
    <x v="3"/>
    <n v="4"/>
    <s v="Etapa de Selección: Posibilidad de investigaciones y sanciones disciplinarias, penales y fiscales debido a la vulneracion a principios de la contratacion pública a favor de un tercero en la selección del contratista"/>
    <x v="0"/>
    <s v="SICOF_x000a_Operacional"/>
    <s v="Extremo"/>
    <s v="Extremo"/>
  </r>
  <r>
    <m/>
    <x v="3"/>
    <n v="5"/>
    <s v="Etapa de Ejecución: _x000a_Posibilidad de investigaciones de carácter penal debido al favorecimiento a un tercero en la aceptación de bienes y/o servicios que no cumplan con las condiciones tecnicas exigidas y/o las actividades del objeto contractual"/>
    <x v="0"/>
    <s v="SICOF_x000a_Operacional"/>
    <s v="Extremo"/>
    <s v="Extremo"/>
  </r>
  <r>
    <s v="GESTIÓN FINANCIERA"/>
    <x v="4"/>
    <n v="6"/>
    <s v="Posibilidad de Sanciones de los Entes de inspección vigilancia y control por la Exclusion del giro a proveedores y contratistas para presionar y obtener algun beneficio personal."/>
    <x v="0"/>
    <s v="SICOF_x000a_Operacional"/>
    <s v="Extremo"/>
    <s v="Extremo"/>
  </r>
  <r>
    <s v="GESTIÓN ADMINISTRATIVA"/>
    <x v="5"/>
    <n v="7"/>
    <s v="Posibilidad de Pérdida Recursos económicos de la Entidad y/o  Investigaciones y sanciones disciplinarias por recibir sobornos por aceptación de Glosa a favor de las entidades Responsables de Pago"/>
    <x v="0"/>
    <s v="SICOF_x000a_Operacional"/>
    <s v="Extremo"/>
    <s v="Extremo"/>
  </r>
  <r>
    <m/>
    <x v="6"/>
    <n v="8"/>
    <s v="Posibilidad de Pérdida de Recursos económicos de la Institución por NO facturar servicios prestados por interéses particulares"/>
    <x v="0"/>
    <s v="SICOF_x000a_Operacional"/>
    <s v="Extremo"/>
    <s v="Extremo"/>
  </r>
  <r>
    <m/>
    <x v="7"/>
    <n v="9"/>
    <s v="Posibilidad de pérdida de recursos debido a que los funcionarios de cartera puedan ser objeto de concusión en ejercicio de sus funciones, por parte de los responsables de pago"/>
    <x v="0"/>
    <s v="SICOF_x000a_Operacional"/>
    <s v="Alto"/>
    <s v="Alto"/>
  </r>
  <r>
    <s v="GESTIÓN DOCUMENTAL"/>
    <x v="8"/>
    <n v="10"/>
    <s v=" Posibilidad de  Investigaciones y sanciones disciplinarias y punitivas por Utilización indebida y sustracción de la información física  por parte del personal de la entidad, "/>
    <x v="0"/>
    <s v="SICOF_x000a_Operacional"/>
    <s v="Extremo"/>
    <s v="Extremo"/>
  </r>
  <r>
    <s v="GESTIÓN JURIDICA"/>
    <x v="9"/>
    <n v="11"/>
    <s v="Posibilidad de providencias en contra de la institución, por inefectivo seguimiento a procesos judiciales o favorecimiento a la parte demandante al ejercer una defensa judicial  "/>
    <x v="0"/>
    <s v="SICOF_x000a_Operacional"/>
    <s v="Alto"/>
    <s v="Alto"/>
  </r>
  <r>
    <s v="GESTIÓN DE MANTENIMIENTO"/>
    <x v="10"/>
    <n v="12"/>
    <s v="Posibilidad de Sanciones administrativas y disciplinarias por Favorecimiento a un tercero  en la emisión de Conceptos Técnicos en la Contratación asociada a la adquisición, mantenimiento de   infraestructura hospitalaria y  equipo industrial."/>
    <x v="0"/>
    <s v="SICOF_x000a_Operacional"/>
    <s v="Alto"/>
    <s v="Alto"/>
  </r>
  <r>
    <s v="GESTIÓN DE SISTEMAS DE INFORMACIÓN Y COMUNICACIONES"/>
    <x v="11"/>
    <n v="13"/>
    <s v="Posibilidad de Pérdida de recursos e imagen institucional debido a la alteración de la Información registrada en los Sistemas de información por parte de uno o más colaboradores del proceso en favorecimiento de un tercero."/>
    <x v="0"/>
    <s v="SICOF_x000a_Operacional"/>
    <s v="Alto"/>
    <s v="Alto"/>
  </r>
  <r>
    <s v="GESTIÓN QHSE"/>
    <x v="12"/>
    <n v="14"/>
    <s v="Posibilidad de Sanciones administrativas y disciplinarias por Favorecimiento a un tercero  en la emisión de Conceptos Técnicos en la Contratación asociada al proceso"/>
    <x v="0"/>
    <s v="SICOF_x000a_Operacional"/>
    <s v="Alto"/>
    <s v="Alto"/>
  </r>
  <r>
    <s v="GESTIÓN DE TALENTO HUMANO"/>
    <x v="13"/>
    <n v="15"/>
    <s v="Posibilidad de Investigaciones de los organismos de control, disciplinarias y sanciones pecuniarias por Favorecer a un aspirante en el acceso a un cargo  sin el lleno de requisitos legales (personal de planta, CPS, empresa Temporal y Tercerizados asistenciales)"/>
    <x v="0"/>
    <s v="SICOF_x000a_Operacional"/>
    <s v="Extremo"/>
    <s v="Extremo"/>
  </r>
  <r>
    <m/>
    <x v="13"/>
    <n v="16"/>
    <s v="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
    <x v="0"/>
    <s v="SICOF_x000a_Operacional"/>
    <s v="Alto"/>
    <s v="Alto"/>
  </r>
  <r>
    <s v="APOYO SERVICIOS DE SALUD"/>
    <x v="14"/>
    <n v="17"/>
    <s v="Posibilidad de afectación del servicio por favorecimiento a terceros en la evaluación técnica final en la contratación que conlleven a  investigaciones y sanciones disciplinarias "/>
    <x v="0"/>
    <s v="SICOF_x000a_Operacional"/>
    <s v="Extremo"/>
    <s v="Extremo"/>
  </r>
  <r>
    <s v="GESTIÓN FARMACÉUTICA"/>
    <x v="15"/>
    <n v="18"/>
    <s v="Posibilidad de Investigaciones y sanciones disciplinarias o  detrimento patrimonial debido al favorecimiento a terceros mediante la adquisición de medicamentos y dispositivos médicos "/>
    <x v="0"/>
    <s v="SICOF_x000a_Operacional"/>
    <s v="Extremo"/>
    <s v="Extremo"/>
  </r>
  <r>
    <s v="GESTIÓN QUIRURGICA"/>
    <x v="16"/>
    <n v="19"/>
    <s v="Posibilidad de afectación del servicio, Investigaciones y sanciones disciplinarias debido al favorecimiento a terceros mediante  la emisión de la evaluación técnica final en la contratación"/>
    <x v="0"/>
    <s v="SICOF_x000a_Operacional"/>
    <s v="Extremo"/>
    <s v="Extremo"/>
  </r>
  <r>
    <s v="GESTIÓN DE SUMINISTROS Y ACTIVOS FIJOS"/>
    <x v="17"/>
    <n v="20"/>
    <s v="Posible detrimento patrimonial por uso indebido de los bienes de consumo en favorecimientoa un tercero."/>
    <x v="0"/>
    <s v="SICOF_x000a_Operacional"/>
    <s v="Extremo"/>
    <s v="Extremo"/>
  </r>
  <r>
    <s v="GESTIÓN DE TALENTO HUMANO"/>
    <x v="18"/>
    <n v="21"/>
    <s v="posibilidda de trafico de influencias conflicto de intereses  (amistas o enemistad,  persona influyente) en el proceso de vinculacion de personal para favorecer un tercero"/>
    <x v="0"/>
    <s v="SICOF_x000a_Operacional"/>
    <s v="Extremo"/>
    <s v="Extremo"/>
  </r>
  <r>
    <m/>
    <x v="18"/>
    <n v="22"/>
    <s v="Posibilidad de investigaciones y sanciones disciplinarias por autorización de retiro parcial de cesantías sin el lleno de los requisitos previstos por ley para favorecer un tercero"/>
    <x v="0"/>
    <s v="SICOF_x000a_Operacional"/>
    <s v="Alto"/>
    <s v="Alto"/>
  </r>
  <r>
    <s v="GESTIÓN DE SISTEMAS DE INFORMACIÓN Y COMUNICACIONES"/>
    <x v="11"/>
    <n v="23"/>
    <s v="Posibilidad de Sanciones administrativas y disciplinarias por uso indebido de la informacion para obtener un beneficio particular."/>
    <x v="0"/>
    <s v="SICOF_x000a_Operacional"/>
    <s v="Extremo"/>
    <s v="Extremo"/>
  </r>
  <r>
    <m/>
    <x v="11"/>
    <n v="24"/>
    <s v="Posibilidad Investigaciones, sanciones administrativas, disciplinarias y detrimentro patrimonial por  ataques ciberneticos que modifiquen la informacion guardada  para obtener un beneficio particular."/>
    <x v="1"/>
    <s v="SICOF_x000a_Operacional"/>
    <s v="Extremo"/>
    <s v="Extremo"/>
  </r>
  <r>
    <s v="GESTIÓN DE INVESTIGACIÓN E INNOVACIÓN"/>
    <x v="19"/>
    <n v="25"/>
    <s v="Posibilidad de sanciones administrativas y disciplinarias por concentración de poder que puede generar prácticas no éticas o de conflictos de interés en investigaciones desarrolladas en el HUSRT para beneficio de un tercero"/>
    <x v="1"/>
    <s v="SICOF_x000a_Operacional"/>
    <s v="Moderado"/>
    <s v="Moderado"/>
  </r>
  <r>
    <s v="GESTIÓN FINANCIERA"/>
    <x v="20"/>
    <n v="26"/>
    <s v="Posibilidad de  Investigaciones, sanciones administrativas y disciplinarias por presentar información contable y financiera no fidedigna por falencia en la calidad de información y para benecifiar un tercero"/>
    <x v="1"/>
    <s v="SICOF_x000a_Operacional"/>
    <s v="Extremo"/>
    <s v="Extremo"/>
  </r>
  <r>
    <s v="GESTIÓN FARMACÉUTICA"/>
    <x v="21"/>
    <n v="27"/>
    <s v="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
    <x v="2"/>
    <s v="SICOF_x000a_Operacional"/>
    <s v="Extremo"/>
    <s v="Extremo"/>
  </r>
  <r>
    <m/>
    <x v="21"/>
    <n v="28"/>
    <s v="Posibilidad de Investigaciones, sanciones administrativas, disciplinarias y afectación economica por hurto o perdida de medicamentos y dispositivos medicos  de los carro de paro derivados de falta de principos y valores insitucionales del personal responsable"/>
    <x v="2"/>
    <s v="SICOF_x000a_Operacional"/>
    <s v="Extremo"/>
    <s v="Extremo"/>
  </r>
  <r>
    <s v="GESTIÓN TECNOLÓGICA"/>
    <x v="22"/>
    <n v="29"/>
    <s v="Posible afectación del servicio, Investigaciones y sanciones disciplinarias por  uso indebido y/o perdida de equipos biomedicos por intereses  personales_x000a_"/>
    <x v="2"/>
    <s v="SICOF_x000a_Operacional"/>
    <s v="Extremo"/>
    <s v="Extremo"/>
  </r>
  <r>
    <s v="GESTIÓN DE CONTRATACIÓN"/>
    <x v="3"/>
    <n v="30"/>
    <s v="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
    <x v="3"/>
    <s v="PTEE_x000a_Operacional"/>
    <s v="Extremo"/>
    <s v="Extremo"/>
  </r>
  <r>
    <m/>
    <x v="3"/>
    <n v="31"/>
    <s v="Posibilidad de investigaciones de carácter penal en la etapa de ejecución por recibir dádivas o beneficios a nombre propio o de terceros en la aceptación de bienes y/o servicios que no cumplan con las condiciones tecnicas exigidas y/o las actividades del objeto contractual."/>
    <x v="3"/>
    <s v="PTEE_x000a_Operacional"/>
    <s v="Alto"/>
    <s v="Alto"/>
  </r>
  <r>
    <s v="GESTIÓN FINANCIERA"/>
    <x v="4"/>
    <n v="32"/>
    <s v="Posibilidad de Investigaciones y sanciones disciplinarias y economicas  por recibir o solicitar cualquier dádiva o beneficio a nombre propio o de terceros para agilizar o demorar el pago."/>
    <x v="3"/>
    <s v="PTEE_x000a_Operacional"/>
    <s v="Moderado"/>
    <m/>
  </r>
  <r>
    <m/>
    <x v="4"/>
    <n v="33"/>
    <s v="Posibilidad de Investigaciones y sanciones disciplinarias y economicas  por recibir o solicitar cualquier dádiva o beneficio a nombre propio o de terceros para efectuar un doble pago al mismo contratista. "/>
    <x v="3"/>
    <s v="PTEE_x000a_Operacional"/>
    <s v="Extremo"/>
    <m/>
  </r>
  <r>
    <s v="GESTIÓN ADMINISTRATIVA"/>
    <x v="5"/>
    <n v="34"/>
    <s v="Posibilidad de Pérdida Recursos económicos de la Entidad y/o  Investigaciones y sanciones disciplinarias por recibir dádivas o beneficios a nombre propio o de terceros por aceptación de Glosas a favor de las entidades Responsables de Pago"/>
    <x v="3"/>
    <s v="PTEE_x000a_Operacional"/>
    <s v="Alto"/>
    <s v="Alto"/>
  </r>
  <r>
    <m/>
    <x v="7"/>
    <n v="35"/>
    <s v="Posibilidad de pérdida de recursos debido a que los funcionarios de cartera pueden recibir dádivas o beneficios a nombre propio o de terceros  en ejercicio de sus funciones, por parte de los responsables de pago."/>
    <x v="3"/>
    <s v="PTEE_x000a_Operacional"/>
    <s v="Alto"/>
    <s v="Alto"/>
  </r>
  <r>
    <m/>
    <x v="7"/>
    <n v="36"/>
    <s v="Posibilidad de pérdida de recursos debido a que los funcionarios de cartera puedan ser objeto de concusión en ejercicio de sus funciones, por parte de los responsables de pago"/>
    <x v="3"/>
    <s v="PTEE_x000a_Operacional"/>
    <s v="Alto"/>
    <s v="Alto"/>
  </r>
  <r>
    <s v="SISTEMA DE INFORMACION Y ATENCION AL USUARIO"/>
    <x v="23"/>
    <n v="37"/>
    <s v=" Posibilidad de Investigaciones, sanciones administrativas, disciplinarias por recibir cualquier dádiva o beneficio a nombre propio o de terceros por omitir la gestión de PQR y reclamos realizados por alguna parte interesada"/>
    <x v="3"/>
    <s v="PTEE_x000a_Operacional"/>
    <s v="Alto"/>
    <s v="Alto"/>
  </r>
  <r>
    <s v="GESTIÓN ADMINISTRATIVA"/>
    <x v="24"/>
    <n v="38"/>
    <s v="Posibilidad de recibir cualquier dádiva o beneficio para celebrar acuerdos de voluntades con determinadas personas juridicas sin que  cumpla con los requisitos minimos para su selección ley 1438 de 2011 y decreto 441 de 2022."/>
    <x v="3"/>
    <s v="PTEE_x000a_Operacional"/>
    <s v="Alto"/>
    <s v="Al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B6038E8-6053-4EB1-90FD-7420FB265C3D}" name="TablaDinámica5"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29" firstHeaderRow="1" firstDataRow="1" firstDataCol="1"/>
  <pivotFields count="8">
    <pivotField showAll="0"/>
    <pivotField axis="axisRow" showAll="0">
      <items count="26">
        <item x="5"/>
        <item x="7"/>
        <item x="14"/>
        <item x="0"/>
        <item x="6"/>
        <item x="24"/>
        <item x="3"/>
        <item x="19"/>
        <item x="17"/>
        <item x="18"/>
        <item x="13"/>
        <item x="8"/>
        <item x="21"/>
        <item x="15"/>
        <item x="20"/>
        <item x="9"/>
        <item x="10"/>
        <item x="16"/>
        <item x="1"/>
        <item x="22"/>
        <item x="2"/>
        <item x="12"/>
        <item x="23"/>
        <item x="11"/>
        <item x="4"/>
        <item t="default"/>
      </items>
    </pivotField>
    <pivotField showAll="0"/>
    <pivotField dataField="1" showAll="0"/>
    <pivotField showAll="0">
      <items count="7">
        <item x="0"/>
        <item m="1" x="5"/>
        <item x="2"/>
        <item x="1"/>
        <item x="3"/>
        <item m="1" x="4"/>
        <item t="default"/>
      </items>
    </pivotField>
    <pivotField showAll="0"/>
    <pivotField showAll="0"/>
    <pivotField showAll="0"/>
  </pivotFields>
  <rowFields count="1">
    <field x="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uenta de Descripción del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71"/>
  <sheetViews>
    <sheetView topLeftCell="C1" workbookViewId="0">
      <selection activeCell="D9" sqref="D9"/>
    </sheetView>
  </sheetViews>
  <sheetFormatPr baseColWidth="10" defaultColWidth="14.42578125" defaultRowHeight="15" x14ac:dyDescent="0.25"/>
  <cols>
    <col min="1" max="1" width="8.140625" style="163" customWidth="1"/>
    <col min="2" max="2" width="4" style="163" hidden="1" customWidth="1"/>
    <col min="3" max="3" width="8.42578125" style="245" customWidth="1"/>
    <col min="4" max="4" width="49.5703125" style="163" customWidth="1"/>
    <col min="5" max="5" width="61.85546875" style="163" customWidth="1"/>
    <col min="6" max="6" width="65.7109375" style="163" customWidth="1"/>
    <col min="7" max="7" width="50.140625" style="163" customWidth="1"/>
    <col min="8" max="14" width="10.7109375" style="163" customWidth="1"/>
    <col min="15" max="16384" width="14.42578125" style="163"/>
  </cols>
  <sheetData>
    <row r="1" spans="1:14" ht="15.75" thickBot="1" x14ac:dyDescent="0.3">
      <c r="A1" s="162"/>
      <c r="B1" s="162"/>
      <c r="C1" s="162"/>
      <c r="D1" s="162"/>
      <c r="E1" s="162"/>
      <c r="F1" s="162"/>
      <c r="G1" s="162"/>
      <c r="H1" s="162"/>
      <c r="I1" s="162"/>
      <c r="J1" s="162"/>
      <c r="K1" s="162"/>
      <c r="L1" s="162"/>
      <c r="M1" s="162"/>
      <c r="N1" s="162"/>
    </row>
    <row r="2" spans="1:14" ht="33" customHeight="1" x14ac:dyDescent="0.25">
      <c r="A2" s="326" t="s">
        <v>387</v>
      </c>
      <c r="B2" s="327"/>
      <c r="C2" s="328"/>
      <c r="D2" s="329" t="s">
        <v>388</v>
      </c>
      <c r="E2" s="327"/>
      <c r="F2" s="330"/>
      <c r="G2" s="164"/>
      <c r="H2" s="165"/>
      <c r="I2" s="165"/>
      <c r="J2" s="165"/>
      <c r="K2" s="165"/>
      <c r="L2" s="165"/>
      <c r="M2" s="165"/>
      <c r="N2" s="165"/>
    </row>
    <row r="3" spans="1:14" ht="26.25" customHeight="1" thickBot="1" x14ac:dyDescent="0.3">
      <c r="A3" s="331" t="s">
        <v>389</v>
      </c>
      <c r="B3" s="332"/>
      <c r="C3" s="333"/>
      <c r="D3" s="334" t="s">
        <v>390</v>
      </c>
      <c r="E3" s="332"/>
      <c r="F3" s="335"/>
      <c r="G3" s="166" t="s">
        <v>391</v>
      </c>
      <c r="H3" s="165"/>
      <c r="I3" s="165"/>
      <c r="J3" s="165"/>
      <c r="K3" s="165"/>
      <c r="L3" s="165"/>
      <c r="M3" s="165"/>
      <c r="N3" s="165"/>
    </row>
    <row r="4" spans="1:14" x14ac:dyDescent="0.25">
      <c r="A4" s="162"/>
      <c r="B4" s="162"/>
      <c r="C4" s="162"/>
      <c r="D4" s="162"/>
      <c r="E4" s="162"/>
      <c r="F4" s="162"/>
      <c r="G4" s="162"/>
      <c r="H4" s="162"/>
      <c r="I4" s="162"/>
      <c r="J4" s="162"/>
      <c r="K4" s="162"/>
      <c r="L4" s="162"/>
      <c r="M4" s="162"/>
      <c r="N4" s="162"/>
    </row>
    <row r="5" spans="1:14" ht="27.75" customHeight="1" x14ac:dyDescent="0.25">
      <c r="A5" s="162"/>
      <c r="B5" s="162"/>
      <c r="C5" s="336" t="s">
        <v>392</v>
      </c>
      <c r="D5" s="323"/>
      <c r="E5" s="323"/>
      <c r="F5" s="323"/>
      <c r="G5" s="325"/>
      <c r="H5" s="162"/>
      <c r="I5" s="162"/>
      <c r="J5" s="162"/>
      <c r="K5" s="162"/>
      <c r="L5" s="162"/>
      <c r="M5" s="162"/>
      <c r="N5" s="162"/>
    </row>
    <row r="6" spans="1:14" ht="110.25" customHeight="1" x14ac:dyDescent="0.25">
      <c r="A6" s="167" t="s">
        <v>393</v>
      </c>
      <c r="B6" s="162"/>
      <c r="C6" s="322" t="s">
        <v>394</v>
      </c>
      <c r="D6" s="323"/>
      <c r="E6" s="323"/>
      <c r="F6" s="324" t="s">
        <v>395</v>
      </c>
      <c r="G6" s="325"/>
      <c r="H6" s="162"/>
      <c r="I6" s="162"/>
      <c r="J6" s="162"/>
      <c r="K6" s="162"/>
      <c r="L6" s="162"/>
      <c r="M6" s="162"/>
      <c r="N6" s="162"/>
    </row>
    <row r="7" spans="1:14" ht="15.75" x14ac:dyDescent="0.25">
      <c r="A7" s="168"/>
      <c r="B7" s="168"/>
      <c r="C7" s="169" t="s">
        <v>396</v>
      </c>
      <c r="D7" s="170" t="s">
        <v>397</v>
      </c>
      <c r="E7" s="171" t="s">
        <v>398</v>
      </c>
      <c r="F7" s="170" t="s">
        <v>399</v>
      </c>
      <c r="G7" s="171" t="s">
        <v>400</v>
      </c>
      <c r="H7" s="168"/>
      <c r="I7" s="168"/>
      <c r="J7" s="168"/>
      <c r="K7" s="168"/>
      <c r="L7" s="168"/>
      <c r="M7" s="168"/>
      <c r="N7" s="168"/>
    </row>
    <row r="8" spans="1:14" ht="54" customHeight="1" x14ac:dyDescent="0.25">
      <c r="A8" s="162"/>
      <c r="B8" s="162"/>
      <c r="C8" s="172">
        <v>1</v>
      </c>
      <c r="D8" s="173" t="s">
        <v>401</v>
      </c>
      <c r="E8" s="174" t="s">
        <v>402</v>
      </c>
      <c r="F8" s="173" t="s">
        <v>403</v>
      </c>
      <c r="G8" s="174" t="s">
        <v>404</v>
      </c>
      <c r="H8" s="162"/>
      <c r="I8" s="162"/>
      <c r="J8" s="162"/>
      <c r="K8" s="162"/>
      <c r="L8" s="162"/>
      <c r="M8" s="162"/>
      <c r="N8" s="162"/>
    </row>
    <row r="9" spans="1:14" ht="87.75" customHeight="1" x14ac:dyDescent="0.25">
      <c r="A9" s="162"/>
      <c r="B9" s="162"/>
      <c r="C9" s="172">
        <v>2</v>
      </c>
      <c r="D9" s="175" t="s">
        <v>405</v>
      </c>
      <c r="E9" s="173" t="s">
        <v>406</v>
      </c>
      <c r="F9" s="174" t="s">
        <v>407</v>
      </c>
      <c r="G9" s="176" t="s">
        <v>408</v>
      </c>
      <c r="H9" s="162"/>
      <c r="I9" s="162"/>
      <c r="J9" s="162"/>
      <c r="K9" s="162"/>
      <c r="L9" s="162"/>
      <c r="M9" s="162"/>
      <c r="N9" s="162"/>
    </row>
    <row r="10" spans="1:14" ht="78.75" customHeight="1" x14ac:dyDescent="0.25">
      <c r="A10" s="162"/>
      <c r="B10" s="162"/>
      <c r="C10" s="172">
        <v>3</v>
      </c>
      <c r="D10" s="174" t="s">
        <v>409</v>
      </c>
      <c r="E10" s="176" t="s">
        <v>410</v>
      </c>
      <c r="F10" s="177" t="s">
        <v>411</v>
      </c>
      <c r="G10" s="178" t="s">
        <v>412</v>
      </c>
      <c r="H10" s="162"/>
      <c r="I10" s="162"/>
      <c r="J10" s="162"/>
      <c r="K10" s="162"/>
      <c r="L10" s="162"/>
      <c r="M10" s="162"/>
      <c r="N10" s="162"/>
    </row>
    <row r="11" spans="1:14" ht="57" x14ac:dyDescent="0.25">
      <c r="A11" s="162"/>
      <c r="B11" s="162"/>
      <c r="C11" s="172">
        <v>4</v>
      </c>
      <c r="D11" s="174" t="s">
        <v>413</v>
      </c>
      <c r="E11" s="179" t="s">
        <v>414</v>
      </c>
      <c r="F11" s="180" t="s">
        <v>415</v>
      </c>
      <c r="G11" s="181" t="s">
        <v>416</v>
      </c>
      <c r="H11" s="162"/>
      <c r="I11" s="162"/>
      <c r="J11" s="162"/>
      <c r="K11" s="162"/>
      <c r="L11" s="162"/>
      <c r="M11" s="162"/>
      <c r="N11" s="162"/>
    </row>
    <row r="12" spans="1:14" ht="54" customHeight="1" x14ac:dyDescent="0.25">
      <c r="A12" s="162"/>
      <c r="B12" s="162"/>
      <c r="C12" s="172">
        <v>5</v>
      </c>
      <c r="D12" s="180" t="s">
        <v>417</v>
      </c>
      <c r="E12" s="176" t="s">
        <v>418</v>
      </c>
      <c r="F12" s="182" t="s">
        <v>419</v>
      </c>
      <c r="G12" s="183" t="s">
        <v>420</v>
      </c>
      <c r="H12" s="162"/>
      <c r="I12" s="162"/>
      <c r="J12" s="162"/>
      <c r="K12" s="162"/>
      <c r="L12" s="162"/>
      <c r="M12" s="162"/>
      <c r="N12" s="162"/>
    </row>
    <row r="13" spans="1:14" ht="69" customHeight="1" x14ac:dyDescent="0.25">
      <c r="A13" s="162"/>
      <c r="B13" s="162"/>
      <c r="C13" s="172">
        <v>6</v>
      </c>
      <c r="D13" s="174" t="s">
        <v>421</v>
      </c>
      <c r="E13" s="174" t="s">
        <v>422</v>
      </c>
      <c r="F13" s="182" t="s">
        <v>423</v>
      </c>
      <c r="G13" s="184" t="s">
        <v>424</v>
      </c>
      <c r="H13" s="162"/>
      <c r="I13" s="162"/>
      <c r="J13" s="162"/>
      <c r="K13" s="162"/>
      <c r="L13" s="162"/>
      <c r="M13" s="162"/>
      <c r="N13" s="162"/>
    </row>
    <row r="14" spans="1:14" ht="54" customHeight="1" x14ac:dyDescent="0.25">
      <c r="A14" s="162"/>
      <c r="B14" s="162"/>
      <c r="C14" s="172">
        <v>7</v>
      </c>
      <c r="D14" s="185" t="s">
        <v>425</v>
      </c>
      <c r="E14" s="186" t="s">
        <v>426</v>
      </c>
      <c r="F14" s="187" t="s">
        <v>427</v>
      </c>
      <c r="G14" s="188" t="s">
        <v>428</v>
      </c>
      <c r="H14" s="162"/>
      <c r="I14" s="162"/>
      <c r="J14" s="162"/>
      <c r="K14" s="162"/>
      <c r="L14" s="162"/>
      <c r="M14" s="162"/>
      <c r="N14" s="162"/>
    </row>
    <row r="15" spans="1:14" ht="54" customHeight="1" x14ac:dyDescent="0.25">
      <c r="A15" s="162"/>
      <c r="B15" s="162"/>
      <c r="C15" s="172">
        <v>8</v>
      </c>
      <c r="D15" s="185" t="s">
        <v>429</v>
      </c>
      <c r="E15" s="189" t="s">
        <v>430</v>
      </c>
      <c r="F15" s="185" t="s">
        <v>431</v>
      </c>
      <c r="G15" s="190"/>
      <c r="H15" s="162"/>
      <c r="I15" s="162"/>
      <c r="J15" s="162"/>
      <c r="K15" s="162"/>
      <c r="L15" s="162"/>
      <c r="M15" s="162"/>
      <c r="N15" s="162"/>
    </row>
    <row r="16" spans="1:14" ht="64.5" customHeight="1" x14ac:dyDescent="0.25">
      <c r="A16" s="162"/>
      <c r="B16" s="162"/>
      <c r="C16" s="191">
        <v>9</v>
      </c>
      <c r="D16" s="192" t="s">
        <v>432</v>
      </c>
      <c r="E16" s="193" t="s">
        <v>433</v>
      </c>
      <c r="F16" s="192" t="s">
        <v>434</v>
      </c>
      <c r="G16" s="194"/>
      <c r="H16" s="162"/>
      <c r="I16" s="162"/>
      <c r="J16" s="162"/>
      <c r="K16" s="162"/>
      <c r="L16" s="162"/>
      <c r="M16" s="162"/>
      <c r="N16" s="162"/>
    </row>
    <row r="17" spans="1:14" ht="75.75" customHeight="1" x14ac:dyDescent="0.25">
      <c r="A17" s="162"/>
      <c r="B17" s="162"/>
      <c r="C17" s="191">
        <v>10</v>
      </c>
      <c r="D17" s="195" t="s">
        <v>435</v>
      </c>
      <c r="E17" s="182" t="s">
        <v>436</v>
      </c>
      <c r="F17" s="190"/>
      <c r="G17" s="194"/>
      <c r="H17" s="162"/>
      <c r="I17" s="162"/>
      <c r="J17" s="162"/>
      <c r="K17" s="162"/>
      <c r="L17" s="162"/>
      <c r="M17" s="162"/>
      <c r="N17" s="162"/>
    </row>
    <row r="18" spans="1:14" ht="54" customHeight="1" x14ac:dyDescent="0.25">
      <c r="A18" s="162"/>
      <c r="B18" s="162"/>
      <c r="C18" s="191">
        <v>11</v>
      </c>
      <c r="D18" s="196" t="s">
        <v>437</v>
      </c>
      <c r="E18" s="193" t="s">
        <v>438</v>
      </c>
      <c r="F18" s="190"/>
      <c r="G18" s="194"/>
      <c r="H18" s="162"/>
      <c r="I18" s="162"/>
      <c r="J18" s="162"/>
      <c r="K18" s="162"/>
      <c r="L18" s="162"/>
      <c r="M18" s="162"/>
      <c r="N18" s="162"/>
    </row>
    <row r="19" spans="1:14" ht="78.75" customHeight="1" x14ac:dyDescent="0.25">
      <c r="A19" s="162"/>
      <c r="B19" s="162"/>
      <c r="C19" s="191">
        <v>12</v>
      </c>
      <c r="D19" s="196" t="s">
        <v>439</v>
      </c>
      <c r="E19" s="196" t="s">
        <v>440</v>
      </c>
      <c r="F19" s="192"/>
      <c r="G19" s="194"/>
      <c r="H19" s="162"/>
      <c r="I19" s="162"/>
      <c r="J19" s="162"/>
      <c r="K19" s="162"/>
      <c r="L19" s="162"/>
      <c r="M19" s="162"/>
      <c r="N19" s="162"/>
    </row>
    <row r="20" spans="1:14" ht="60" x14ac:dyDescent="0.25">
      <c r="A20" s="162"/>
      <c r="B20" s="162"/>
      <c r="C20" s="197">
        <v>13</v>
      </c>
      <c r="D20" s="198" t="s">
        <v>441</v>
      </c>
      <c r="E20" s="199" t="s">
        <v>442</v>
      </c>
      <c r="F20" s="200"/>
      <c r="G20" s="201"/>
      <c r="H20" s="162"/>
      <c r="I20" s="162"/>
      <c r="J20" s="162"/>
      <c r="K20" s="162"/>
      <c r="L20" s="162"/>
      <c r="M20" s="162"/>
      <c r="N20" s="162"/>
    </row>
    <row r="21" spans="1:14" ht="63" x14ac:dyDescent="0.25">
      <c r="A21" s="162"/>
      <c r="B21" s="162"/>
      <c r="C21" s="202">
        <v>14</v>
      </c>
      <c r="E21" s="203" t="s">
        <v>443</v>
      </c>
      <c r="F21" s="192"/>
      <c r="G21" s="194"/>
      <c r="H21" s="162"/>
      <c r="I21" s="162"/>
      <c r="J21" s="162"/>
      <c r="K21" s="162"/>
      <c r="L21" s="162"/>
      <c r="M21" s="162"/>
      <c r="N21" s="162"/>
    </row>
    <row r="22" spans="1:14" ht="78.75" customHeight="1" x14ac:dyDescent="0.25">
      <c r="A22" s="162"/>
      <c r="B22" s="162"/>
      <c r="C22" s="204">
        <v>15</v>
      </c>
      <c r="D22" s="190"/>
      <c r="E22" s="205" t="s">
        <v>444</v>
      </c>
      <c r="F22" s="206"/>
      <c r="G22" s="207"/>
      <c r="H22" s="162"/>
      <c r="I22" s="162"/>
      <c r="J22" s="162"/>
      <c r="K22" s="162"/>
      <c r="L22" s="162"/>
      <c r="M22" s="162"/>
      <c r="N22" s="162"/>
    </row>
    <row r="23" spans="1:14" ht="78.75" customHeight="1" x14ac:dyDescent="0.25">
      <c r="A23" s="162"/>
      <c r="B23" s="162"/>
      <c r="C23" s="191">
        <v>16</v>
      </c>
      <c r="D23" s="192"/>
      <c r="E23" s="196" t="s">
        <v>445</v>
      </c>
      <c r="F23" s="192"/>
      <c r="G23" s="194"/>
      <c r="H23" s="162"/>
      <c r="I23" s="162"/>
      <c r="J23" s="162"/>
      <c r="K23" s="162"/>
      <c r="L23" s="162"/>
      <c r="M23" s="162"/>
      <c r="N23" s="162"/>
    </row>
    <row r="24" spans="1:14" ht="78.75" customHeight="1" x14ac:dyDescent="0.25">
      <c r="A24" s="162"/>
      <c r="B24" s="162"/>
      <c r="C24" s="191">
        <v>17</v>
      </c>
      <c r="D24" s="190"/>
      <c r="E24" s="192" t="s">
        <v>446</v>
      </c>
      <c r="F24" s="192"/>
      <c r="G24" s="194"/>
      <c r="H24" s="162"/>
      <c r="I24" s="162"/>
      <c r="J24" s="162"/>
      <c r="K24" s="162"/>
      <c r="L24" s="162"/>
      <c r="M24" s="162"/>
      <c r="N24" s="162"/>
    </row>
    <row r="25" spans="1:14" ht="78.75" customHeight="1" x14ac:dyDescent="0.25">
      <c r="A25" s="162"/>
      <c r="B25" s="162"/>
      <c r="C25" s="191">
        <v>18</v>
      </c>
      <c r="D25" s="190"/>
      <c r="E25" s="198" t="s">
        <v>447</v>
      </c>
      <c r="F25" s="192"/>
      <c r="G25" s="194"/>
      <c r="H25" s="162"/>
      <c r="I25" s="162"/>
      <c r="J25" s="162"/>
      <c r="K25" s="162"/>
      <c r="L25" s="162"/>
      <c r="M25" s="162"/>
      <c r="N25" s="162"/>
    </row>
    <row r="26" spans="1:14" ht="78.75" customHeight="1" x14ac:dyDescent="0.25">
      <c r="A26" s="162"/>
      <c r="B26" s="162"/>
      <c r="C26" s="191">
        <v>19</v>
      </c>
      <c r="E26" s="199" t="s">
        <v>448</v>
      </c>
      <c r="F26" s="200"/>
      <c r="G26" s="201"/>
      <c r="H26" s="162"/>
      <c r="I26" s="162"/>
      <c r="J26" s="162"/>
      <c r="K26" s="162"/>
      <c r="L26" s="162"/>
      <c r="M26" s="162"/>
      <c r="N26" s="162"/>
    </row>
    <row r="27" spans="1:14" s="213" customFormat="1" ht="36.75" customHeight="1" x14ac:dyDescent="0.2">
      <c r="A27" s="337" t="s">
        <v>449</v>
      </c>
      <c r="B27" s="165"/>
      <c r="C27" s="208">
        <v>20</v>
      </c>
      <c r="D27" s="209" t="s">
        <v>450</v>
      </c>
      <c r="E27" s="210" t="s">
        <v>451</v>
      </c>
      <c r="F27" s="211" t="s">
        <v>452</v>
      </c>
      <c r="G27" s="212" t="s">
        <v>453</v>
      </c>
      <c r="H27" s="165"/>
      <c r="I27" s="165"/>
      <c r="J27" s="165"/>
      <c r="K27" s="165"/>
      <c r="L27" s="165"/>
      <c r="M27" s="165"/>
      <c r="N27" s="165"/>
    </row>
    <row r="28" spans="1:14" s="213" customFormat="1" ht="42" customHeight="1" x14ac:dyDescent="0.2">
      <c r="A28" s="337"/>
      <c r="B28" s="165"/>
      <c r="C28" s="214">
        <v>21</v>
      </c>
      <c r="D28" s="215" t="s">
        <v>454</v>
      </c>
      <c r="E28" s="216" t="s">
        <v>455</v>
      </c>
      <c r="F28" s="211" t="s">
        <v>456</v>
      </c>
      <c r="G28" s="212" t="s">
        <v>457</v>
      </c>
      <c r="H28" s="165"/>
      <c r="I28" s="165"/>
      <c r="J28" s="165"/>
      <c r="K28" s="165"/>
      <c r="L28" s="165"/>
      <c r="M28" s="165"/>
      <c r="N28" s="165"/>
    </row>
    <row r="29" spans="1:14" s="213" customFormat="1" ht="42" customHeight="1" x14ac:dyDescent="0.2">
      <c r="A29" s="337"/>
      <c r="B29" s="165"/>
      <c r="C29" s="214">
        <v>22</v>
      </c>
      <c r="D29" s="215" t="s">
        <v>458</v>
      </c>
      <c r="E29" s="215" t="s">
        <v>459</v>
      </c>
      <c r="F29" s="211" t="s">
        <v>460</v>
      </c>
      <c r="G29" s="212" t="s">
        <v>461</v>
      </c>
      <c r="H29" s="165"/>
      <c r="I29" s="165"/>
      <c r="J29" s="165"/>
      <c r="K29" s="165"/>
      <c r="L29" s="165"/>
      <c r="M29" s="165"/>
      <c r="N29" s="165"/>
    </row>
    <row r="30" spans="1:14" s="213" customFormat="1" ht="42" customHeight="1" x14ac:dyDescent="0.2">
      <c r="A30" s="337"/>
      <c r="B30" s="165"/>
      <c r="C30" s="214">
        <v>23</v>
      </c>
      <c r="D30" s="215" t="s">
        <v>462</v>
      </c>
      <c r="E30" s="215" t="s">
        <v>463</v>
      </c>
      <c r="F30" s="211" t="s">
        <v>464</v>
      </c>
      <c r="G30" s="212"/>
      <c r="H30" s="165"/>
      <c r="I30" s="165"/>
      <c r="J30" s="165"/>
      <c r="K30" s="165"/>
      <c r="L30" s="165"/>
      <c r="M30" s="165"/>
      <c r="N30" s="165"/>
    </row>
    <row r="31" spans="1:14" s="213" customFormat="1" ht="42" customHeight="1" x14ac:dyDescent="0.2">
      <c r="A31" s="337"/>
      <c r="B31" s="165"/>
      <c r="C31" s="214">
        <v>24</v>
      </c>
      <c r="D31" s="215" t="s">
        <v>465</v>
      </c>
      <c r="E31" s="215" t="s">
        <v>466</v>
      </c>
      <c r="F31" s="211" t="s">
        <v>467</v>
      </c>
      <c r="G31" s="212"/>
      <c r="H31" s="165"/>
      <c r="I31" s="165"/>
      <c r="J31" s="165"/>
      <c r="K31" s="165"/>
      <c r="L31" s="165"/>
      <c r="M31" s="165"/>
      <c r="N31" s="165"/>
    </row>
    <row r="32" spans="1:14" s="213" customFormat="1" ht="42" customHeight="1" x14ac:dyDescent="0.2">
      <c r="A32" s="337"/>
      <c r="B32" s="165"/>
      <c r="C32" s="208">
        <v>25</v>
      </c>
      <c r="D32" s="215" t="s">
        <v>468</v>
      </c>
      <c r="E32" s="215" t="s">
        <v>469</v>
      </c>
      <c r="F32" s="211" t="s">
        <v>470</v>
      </c>
      <c r="G32" s="212"/>
      <c r="H32" s="165"/>
      <c r="I32" s="165"/>
      <c r="J32" s="165"/>
      <c r="K32" s="165"/>
      <c r="L32" s="165"/>
      <c r="M32" s="165"/>
      <c r="N32" s="165"/>
    </row>
    <row r="33" spans="1:14" s="213" customFormat="1" ht="42" customHeight="1" x14ac:dyDescent="0.2">
      <c r="A33" s="337"/>
      <c r="B33" s="165"/>
      <c r="C33" s="214">
        <v>26</v>
      </c>
      <c r="D33" s="215" t="s">
        <v>471</v>
      </c>
      <c r="E33" s="217"/>
      <c r="F33" s="211"/>
      <c r="G33" s="212"/>
      <c r="H33" s="165"/>
      <c r="I33" s="165"/>
      <c r="J33" s="165"/>
      <c r="K33" s="165"/>
      <c r="L33" s="165"/>
      <c r="M33" s="165"/>
      <c r="N33" s="165"/>
    </row>
    <row r="34" spans="1:14" s="213" customFormat="1" ht="42" customHeight="1" x14ac:dyDescent="0.2">
      <c r="A34" s="337"/>
      <c r="B34" s="165"/>
      <c r="C34" s="214">
        <v>27</v>
      </c>
      <c r="D34" s="215" t="s">
        <v>472</v>
      </c>
      <c r="E34" s="217"/>
      <c r="F34" s="211"/>
      <c r="G34" s="212"/>
      <c r="H34" s="165"/>
      <c r="I34" s="165"/>
      <c r="J34" s="165"/>
      <c r="K34" s="165"/>
      <c r="L34" s="165"/>
      <c r="M34" s="165"/>
      <c r="N34" s="165"/>
    </row>
    <row r="35" spans="1:14" s="213" customFormat="1" ht="42" customHeight="1" x14ac:dyDescent="0.2">
      <c r="A35" s="337"/>
      <c r="B35" s="165"/>
      <c r="C35" s="214">
        <v>28</v>
      </c>
      <c r="D35" s="215" t="s">
        <v>473</v>
      </c>
      <c r="E35" s="217"/>
      <c r="F35" s="211"/>
      <c r="G35" s="212"/>
      <c r="H35" s="165"/>
      <c r="I35" s="165"/>
      <c r="J35" s="165"/>
      <c r="K35" s="165"/>
      <c r="L35" s="165"/>
      <c r="M35" s="165"/>
      <c r="N35" s="165"/>
    </row>
    <row r="36" spans="1:14" s="213" customFormat="1" ht="42" customHeight="1" x14ac:dyDescent="0.2">
      <c r="A36" s="337"/>
      <c r="B36" s="165"/>
      <c r="C36" s="214">
        <v>29</v>
      </c>
      <c r="D36" s="215" t="s">
        <v>474</v>
      </c>
      <c r="E36" s="217"/>
      <c r="F36" s="211"/>
      <c r="G36" s="212"/>
      <c r="H36" s="165"/>
      <c r="I36" s="165"/>
      <c r="J36" s="165"/>
      <c r="K36" s="165"/>
      <c r="L36" s="165"/>
      <c r="M36" s="165"/>
      <c r="N36" s="165"/>
    </row>
    <row r="37" spans="1:14" s="213" customFormat="1" ht="42" customHeight="1" x14ac:dyDescent="0.2">
      <c r="A37" s="337"/>
      <c r="B37" s="165"/>
      <c r="C37" s="208">
        <v>30</v>
      </c>
      <c r="D37" s="215" t="s">
        <v>475</v>
      </c>
      <c r="E37" s="217"/>
      <c r="F37" s="211"/>
      <c r="G37" s="212"/>
      <c r="H37" s="165"/>
      <c r="I37" s="165"/>
      <c r="J37" s="165"/>
      <c r="K37" s="165"/>
      <c r="L37" s="165"/>
      <c r="M37" s="165"/>
      <c r="N37" s="165"/>
    </row>
    <row r="38" spans="1:14" s="213" customFormat="1" ht="42" customHeight="1" x14ac:dyDescent="0.2">
      <c r="A38" s="337"/>
      <c r="B38" s="165"/>
      <c r="C38" s="214">
        <v>31</v>
      </c>
      <c r="D38" s="215" t="s">
        <v>476</v>
      </c>
      <c r="E38" s="217"/>
      <c r="F38" s="211"/>
      <c r="G38" s="212"/>
      <c r="H38" s="165"/>
      <c r="I38" s="165"/>
      <c r="J38" s="165"/>
      <c r="K38" s="165"/>
      <c r="L38" s="165"/>
      <c r="M38" s="165"/>
      <c r="N38" s="165"/>
    </row>
    <row r="39" spans="1:14" s="213" customFormat="1" ht="64.5" customHeight="1" x14ac:dyDescent="0.2">
      <c r="A39" s="337" t="s">
        <v>477</v>
      </c>
      <c r="B39" s="218"/>
      <c r="C39" s="214">
        <v>32</v>
      </c>
      <c r="D39" s="219" t="s">
        <v>478</v>
      </c>
      <c r="E39" s="220" t="s">
        <v>479</v>
      </c>
      <c r="F39" s="221" t="s">
        <v>480</v>
      </c>
      <c r="G39" s="222" t="s">
        <v>481</v>
      </c>
      <c r="H39" s="218"/>
      <c r="I39" s="218"/>
      <c r="J39" s="218"/>
      <c r="K39" s="218"/>
      <c r="L39" s="218"/>
      <c r="M39" s="218"/>
      <c r="N39" s="218"/>
    </row>
    <row r="40" spans="1:14" s="213" customFormat="1" ht="64.5" customHeight="1" x14ac:dyDescent="0.2">
      <c r="A40" s="337"/>
      <c r="B40" s="218"/>
      <c r="C40" s="214">
        <v>33</v>
      </c>
      <c r="D40" s="219" t="s">
        <v>482</v>
      </c>
      <c r="E40" s="220" t="s">
        <v>483</v>
      </c>
      <c r="F40" s="221" t="s">
        <v>484</v>
      </c>
      <c r="G40" s="222" t="s">
        <v>485</v>
      </c>
      <c r="H40" s="218"/>
      <c r="I40" s="218"/>
      <c r="J40" s="218"/>
      <c r="K40" s="218"/>
      <c r="L40" s="218"/>
      <c r="M40" s="218"/>
      <c r="N40" s="218"/>
    </row>
    <row r="41" spans="1:14" s="213" customFormat="1" ht="64.5" customHeight="1" x14ac:dyDescent="0.2">
      <c r="A41" s="337"/>
      <c r="B41" s="218"/>
      <c r="C41" s="214">
        <v>34</v>
      </c>
      <c r="D41" s="219" t="s">
        <v>486</v>
      </c>
      <c r="E41" s="219" t="s">
        <v>487</v>
      </c>
      <c r="F41" s="221" t="s">
        <v>488</v>
      </c>
      <c r="G41" s="222" t="s">
        <v>489</v>
      </c>
      <c r="H41" s="218"/>
      <c r="I41" s="218"/>
      <c r="J41" s="218"/>
      <c r="K41" s="218"/>
      <c r="L41" s="218"/>
      <c r="M41" s="218"/>
      <c r="N41" s="218"/>
    </row>
    <row r="42" spans="1:14" s="213" customFormat="1" ht="64.5" customHeight="1" x14ac:dyDescent="0.2">
      <c r="A42" s="337"/>
      <c r="B42" s="218"/>
      <c r="C42" s="208">
        <v>35</v>
      </c>
      <c r="D42" s="219" t="s">
        <v>490</v>
      </c>
      <c r="E42" s="220"/>
      <c r="F42" s="221" t="s">
        <v>491</v>
      </c>
      <c r="G42" s="222" t="s">
        <v>492</v>
      </c>
      <c r="H42" s="218"/>
      <c r="I42" s="218"/>
      <c r="J42" s="218"/>
      <c r="K42" s="218"/>
      <c r="L42" s="218"/>
      <c r="M42" s="218"/>
      <c r="N42" s="218"/>
    </row>
    <row r="43" spans="1:14" s="213" customFormat="1" ht="64.5" customHeight="1" x14ac:dyDescent="0.2">
      <c r="A43" s="337"/>
      <c r="B43" s="218"/>
      <c r="C43" s="214">
        <v>36</v>
      </c>
      <c r="D43" s="219" t="s">
        <v>493</v>
      </c>
      <c r="E43" s="220"/>
      <c r="F43" s="221" t="s">
        <v>494</v>
      </c>
      <c r="G43" s="222" t="s">
        <v>495</v>
      </c>
      <c r="H43" s="218"/>
      <c r="I43" s="218"/>
      <c r="J43" s="218"/>
      <c r="K43" s="218"/>
      <c r="L43" s="218"/>
      <c r="M43" s="218"/>
      <c r="N43" s="218"/>
    </row>
    <row r="44" spans="1:14" s="213" customFormat="1" ht="64.5" customHeight="1" x14ac:dyDescent="0.2">
      <c r="A44" s="337"/>
      <c r="B44" s="218"/>
      <c r="C44" s="214">
        <v>37</v>
      </c>
      <c r="D44" s="219" t="s">
        <v>496</v>
      </c>
      <c r="E44" s="220"/>
      <c r="F44" s="221" t="s">
        <v>497</v>
      </c>
      <c r="G44" s="222"/>
      <c r="H44" s="218"/>
      <c r="I44" s="218"/>
      <c r="J44" s="218"/>
      <c r="K44" s="218"/>
      <c r="L44" s="218"/>
      <c r="M44" s="218"/>
      <c r="N44" s="218"/>
    </row>
    <row r="45" spans="1:14" s="213" customFormat="1" ht="64.5" customHeight="1" x14ac:dyDescent="0.2">
      <c r="A45" s="337"/>
      <c r="B45" s="218"/>
      <c r="C45" s="214">
        <v>38</v>
      </c>
      <c r="D45" s="219"/>
      <c r="E45" s="220"/>
      <c r="F45" s="221" t="s">
        <v>498</v>
      </c>
      <c r="G45" s="222"/>
      <c r="H45" s="218"/>
      <c r="I45" s="218"/>
      <c r="J45" s="218"/>
      <c r="K45" s="218"/>
      <c r="L45" s="218"/>
      <c r="M45" s="218"/>
      <c r="N45" s="218"/>
    </row>
    <row r="46" spans="1:14" s="213" customFormat="1" ht="43.5" customHeight="1" x14ac:dyDescent="0.2">
      <c r="A46" s="337" t="s">
        <v>499</v>
      </c>
      <c r="B46" s="165"/>
      <c r="C46" s="214">
        <v>39</v>
      </c>
      <c r="D46" s="209" t="s">
        <v>500</v>
      </c>
      <c r="E46" s="209" t="s">
        <v>501</v>
      </c>
      <c r="F46" s="211" t="s">
        <v>502</v>
      </c>
      <c r="G46" s="212" t="s">
        <v>503</v>
      </c>
      <c r="H46" s="165"/>
      <c r="I46" s="165"/>
      <c r="J46" s="165"/>
      <c r="K46" s="165"/>
      <c r="L46" s="165"/>
      <c r="M46" s="165"/>
      <c r="N46" s="165"/>
    </row>
    <row r="47" spans="1:14" s="213" customFormat="1" ht="57" customHeight="1" x14ac:dyDescent="0.2">
      <c r="A47" s="337"/>
      <c r="B47" s="165"/>
      <c r="C47" s="214">
        <v>40</v>
      </c>
      <c r="D47" s="209" t="s">
        <v>504</v>
      </c>
      <c r="E47" s="209" t="s">
        <v>505</v>
      </c>
      <c r="F47" s="211" t="s">
        <v>506</v>
      </c>
      <c r="G47" s="212" t="s">
        <v>507</v>
      </c>
      <c r="H47" s="165"/>
      <c r="I47" s="165"/>
      <c r="J47" s="165"/>
      <c r="K47" s="165"/>
      <c r="L47" s="165"/>
      <c r="M47" s="165"/>
      <c r="N47" s="165"/>
    </row>
    <row r="48" spans="1:14" s="213" customFormat="1" ht="44.25" customHeight="1" x14ac:dyDescent="0.2">
      <c r="A48" s="337"/>
      <c r="B48" s="165"/>
      <c r="C48" s="208">
        <v>41</v>
      </c>
      <c r="D48" s="209" t="s">
        <v>508</v>
      </c>
      <c r="E48" s="209" t="s">
        <v>509</v>
      </c>
      <c r="F48" s="211" t="s">
        <v>510</v>
      </c>
      <c r="G48" s="212" t="s">
        <v>511</v>
      </c>
      <c r="H48" s="165"/>
      <c r="I48" s="165"/>
      <c r="J48" s="165"/>
      <c r="K48" s="165"/>
      <c r="L48" s="165"/>
      <c r="M48" s="165"/>
      <c r="N48" s="165"/>
    </row>
    <row r="49" spans="1:14" s="213" customFormat="1" ht="46.5" customHeight="1" x14ac:dyDescent="0.2">
      <c r="A49" s="337"/>
      <c r="B49" s="165"/>
      <c r="C49" s="214">
        <v>42</v>
      </c>
      <c r="D49" s="209"/>
      <c r="E49" s="209" t="s">
        <v>512</v>
      </c>
      <c r="F49" s="211" t="s">
        <v>513</v>
      </c>
      <c r="G49" s="212" t="s">
        <v>514</v>
      </c>
      <c r="H49" s="165"/>
      <c r="I49" s="165"/>
      <c r="J49" s="165"/>
      <c r="K49" s="165"/>
      <c r="L49" s="165"/>
      <c r="M49" s="165"/>
      <c r="N49" s="165"/>
    </row>
    <row r="50" spans="1:14" s="213" customFormat="1" ht="53.25" customHeight="1" x14ac:dyDescent="0.2">
      <c r="A50" s="337"/>
      <c r="B50" s="165"/>
      <c r="C50" s="214">
        <v>43</v>
      </c>
      <c r="D50" s="209" t="s">
        <v>515</v>
      </c>
      <c r="E50" s="209" t="s">
        <v>516</v>
      </c>
      <c r="F50" s="211" t="s">
        <v>517</v>
      </c>
      <c r="G50" s="212" t="s">
        <v>518</v>
      </c>
      <c r="H50" s="165"/>
      <c r="I50" s="165"/>
      <c r="J50" s="165"/>
      <c r="K50" s="165"/>
      <c r="L50" s="165"/>
      <c r="M50" s="165"/>
      <c r="N50" s="165"/>
    </row>
    <row r="51" spans="1:14" s="213" customFormat="1" ht="53.25" customHeight="1" x14ac:dyDescent="0.2">
      <c r="A51" s="337"/>
      <c r="B51" s="165"/>
      <c r="C51" s="214">
        <v>44</v>
      </c>
      <c r="D51" s="209" t="s">
        <v>519</v>
      </c>
      <c r="E51" s="209" t="s">
        <v>520</v>
      </c>
      <c r="F51" s="211" t="s">
        <v>521</v>
      </c>
      <c r="G51" s="212"/>
      <c r="H51" s="165"/>
      <c r="I51" s="165"/>
      <c r="J51" s="165"/>
      <c r="K51" s="165"/>
      <c r="L51" s="165"/>
      <c r="M51" s="165"/>
      <c r="N51" s="165"/>
    </row>
    <row r="52" spans="1:14" s="213" customFormat="1" ht="28.5" x14ac:dyDescent="0.2">
      <c r="A52" s="337"/>
      <c r="B52" s="165"/>
      <c r="C52" s="214">
        <v>45</v>
      </c>
      <c r="D52" s="209" t="s">
        <v>522</v>
      </c>
      <c r="E52" s="209" t="s">
        <v>523</v>
      </c>
      <c r="F52" s="211"/>
      <c r="G52" s="212" t="s">
        <v>524</v>
      </c>
      <c r="H52" s="165"/>
      <c r="I52" s="165"/>
      <c r="J52" s="165"/>
      <c r="K52" s="165"/>
      <c r="L52" s="165"/>
      <c r="M52" s="165"/>
      <c r="N52" s="165"/>
    </row>
    <row r="53" spans="1:14" s="213" customFormat="1" ht="42.75" x14ac:dyDescent="0.2">
      <c r="A53" s="337"/>
      <c r="B53" s="165"/>
      <c r="C53" s="214">
        <v>46</v>
      </c>
      <c r="D53" s="209" t="s">
        <v>525</v>
      </c>
      <c r="E53" s="209" t="s">
        <v>526</v>
      </c>
      <c r="F53" s="211"/>
      <c r="G53" s="212"/>
      <c r="H53" s="165"/>
      <c r="I53" s="165"/>
      <c r="J53" s="165"/>
      <c r="K53" s="165"/>
      <c r="L53" s="165"/>
      <c r="M53" s="165"/>
      <c r="N53" s="165"/>
    </row>
    <row r="54" spans="1:14" s="213" customFormat="1" ht="14.25" x14ac:dyDescent="0.2">
      <c r="A54" s="337"/>
      <c r="B54" s="165"/>
      <c r="C54" s="208">
        <v>47</v>
      </c>
      <c r="D54" s="209" t="s">
        <v>527</v>
      </c>
      <c r="E54" s="209"/>
      <c r="F54" s="211"/>
      <c r="G54" s="212"/>
      <c r="H54" s="165"/>
      <c r="I54" s="165"/>
      <c r="J54" s="165"/>
      <c r="K54" s="165"/>
      <c r="L54" s="165"/>
      <c r="M54" s="165"/>
      <c r="N54" s="165"/>
    </row>
    <row r="55" spans="1:14" s="213" customFormat="1" ht="46.5" customHeight="1" x14ac:dyDescent="0.2">
      <c r="A55" s="337"/>
      <c r="B55" s="165"/>
      <c r="C55" s="214">
        <v>48</v>
      </c>
      <c r="D55" s="209" t="s">
        <v>528</v>
      </c>
      <c r="E55" s="209" t="s">
        <v>529</v>
      </c>
      <c r="F55" s="211" t="s">
        <v>530</v>
      </c>
      <c r="G55" s="212" t="s">
        <v>531</v>
      </c>
      <c r="H55" s="165"/>
      <c r="I55" s="165"/>
      <c r="J55" s="165"/>
      <c r="K55" s="165"/>
      <c r="L55" s="165"/>
      <c r="M55" s="165"/>
      <c r="N55" s="165"/>
    </row>
    <row r="56" spans="1:14" s="213" customFormat="1" ht="98.25" customHeight="1" x14ac:dyDescent="0.2">
      <c r="A56" s="337"/>
      <c r="B56" s="165"/>
      <c r="C56" s="214">
        <v>49</v>
      </c>
      <c r="D56" s="209" t="s">
        <v>532</v>
      </c>
      <c r="E56" s="209"/>
      <c r="F56" s="211"/>
      <c r="G56" s="212" t="s">
        <v>533</v>
      </c>
      <c r="H56" s="165"/>
      <c r="I56" s="165"/>
      <c r="J56" s="165"/>
      <c r="K56" s="165"/>
      <c r="L56" s="165"/>
      <c r="M56" s="165"/>
      <c r="N56" s="165"/>
    </row>
    <row r="57" spans="1:14" s="213" customFormat="1" ht="57" x14ac:dyDescent="0.2">
      <c r="A57" s="337"/>
      <c r="B57" s="165"/>
      <c r="C57" s="214">
        <v>50</v>
      </c>
      <c r="D57" s="209" t="s">
        <v>534</v>
      </c>
      <c r="E57" s="209"/>
      <c r="F57" s="211"/>
      <c r="G57" s="212"/>
      <c r="H57" s="165"/>
      <c r="I57" s="165"/>
      <c r="J57" s="165"/>
      <c r="K57" s="165"/>
      <c r="L57" s="165"/>
      <c r="M57" s="165"/>
      <c r="N57" s="165"/>
    </row>
    <row r="58" spans="1:14" s="213" customFormat="1" ht="42.75" x14ac:dyDescent="0.2">
      <c r="A58" s="337"/>
      <c r="B58" s="165"/>
      <c r="C58" s="214">
        <v>51</v>
      </c>
      <c r="D58" s="209" t="s">
        <v>535</v>
      </c>
      <c r="E58" s="209" t="s">
        <v>536</v>
      </c>
      <c r="F58" s="211" t="s">
        <v>537</v>
      </c>
      <c r="G58" s="212" t="s">
        <v>538</v>
      </c>
      <c r="H58" s="165"/>
      <c r="I58" s="165"/>
      <c r="J58" s="165"/>
      <c r="K58" s="165"/>
      <c r="L58" s="165"/>
      <c r="M58" s="165"/>
      <c r="N58" s="165"/>
    </row>
    <row r="59" spans="1:14" s="213" customFormat="1" ht="28.5" x14ac:dyDescent="0.2">
      <c r="A59" s="337"/>
      <c r="B59" s="165"/>
      <c r="C59" s="214">
        <v>52</v>
      </c>
      <c r="D59" s="209"/>
      <c r="E59" s="209" t="s">
        <v>539</v>
      </c>
      <c r="F59" s="211" t="s">
        <v>540</v>
      </c>
      <c r="G59" s="212" t="s">
        <v>541</v>
      </c>
      <c r="H59" s="165"/>
      <c r="I59" s="165"/>
      <c r="J59" s="165"/>
      <c r="K59" s="165"/>
      <c r="L59" s="165"/>
      <c r="M59" s="165"/>
      <c r="N59" s="165"/>
    </row>
    <row r="60" spans="1:14" s="213" customFormat="1" ht="28.5" x14ac:dyDescent="0.2">
      <c r="A60" s="337"/>
      <c r="B60" s="165"/>
      <c r="C60" s="208">
        <v>53</v>
      </c>
      <c r="D60" s="209"/>
      <c r="E60" s="209" t="s">
        <v>542</v>
      </c>
      <c r="F60" s="211" t="s">
        <v>543</v>
      </c>
      <c r="G60" s="212" t="s">
        <v>544</v>
      </c>
      <c r="H60" s="165"/>
      <c r="I60" s="165"/>
      <c r="J60" s="165"/>
      <c r="K60" s="165"/>
      <c r="L60" s="165"/>
      <c r="M60" s="165"/>
      <c r="N60" s="165"/>
    </row>
    <row r="61" spans="1:14" s="213" customFormat="1" ht="28.5" x14ac:dyDescent="0.2">
      <c r="A61" s="337"/>
      <c r="B61" s="165"/>
      <c r="C61" s="214">
        <v>54</v>
      </c>
      <c r="D61" s="209" t="s">
        <v>545</v>
      </c>
      <c r="E61" s="209" t="s">
        <v>546</v>
      </c>
      <c r="F61" s="211" t="s">
        <v>547</v>
      </c>
      <c r="G61" s="212" t="s">
        <v>548</v>
      </c>
      <c r="H61" s="165"/>
      <c r="I61" s="165"/>
      <c r="J61" s="165"/>
      <c r="K61" s="165"/>
      <c r="L61" s="165"/>
      <c r="M61" s="165"/>
      <c r="N61" s="165"/>
    </row>
    <row r="62" spans="1:14" s="213" customFormat="1" ht="28.5" x14ac:dyDescent="0.2">
      <c r="A62" s="337"/>
      <c r="B62" s="165"/>
      <c r="C62" s="214">
        <v>55</v>
      </c>
      <c r="D62" s="209"/>
      <c r="E62" s="209" t="s">
        <v>549</v>
      </c>
      <c r="F62" s="211"/>
      <c r="G62" s="212"/>
      <c r="H62" s="165"/>
      <c r="I62" s="165"/>
      <c r="J62" s="165"/>
      <c r="K62" s="165"/>
      <c r="L62" s="165"/>
      <c r="M62" s="165"/>
      <c r="N62" s="165"/>
    </row>
    <row r="63" spans="1:14" s="213" customFormat="1" ht="28.5" x14ac:dyDescent="0.2">
      <c r="A63" s="337"/>
      <c r="B63" s="165"/>
      <c r="C63" s="208">
        <v>56</v>
      </c>
      <c r="D63" s="209" t="s">
        <v>550</v>
      </c>
      <c r="E63" s="209" t="s">
        <v>551</v>
      </c>
      <c r="F63" s="211" t="s">
        <v>552</v>
      </c>
      <c r="G63" s="212" t="s">
        <v>553</v>
      </c>
      <c r="H63" s="165"/>
      <c r="I63" s="165"/>
      <c r="J63" s="165"/>
      <c r="K63" s="165"/>
      <c r="L63" s="165"/>
      <c r="M63" s="165"/>
      <c r="N63" s="165"/>
    </row>
    <row r="64" spans="1:14" s="213" customFormat="1" ht="28.5" x14ac:dyDescent="0.2">
      <c r="A64" s="337"/>
      <c r="B64" s="165"/>
      <c r="C64" s="214">
        <v>57</v>
      </c>
      <c r="D64" s="209"/>
      <c r="E64" s="209" t="s">
        <v>554</v>
      </c>
      <c r="F64" s="211" t="s">
        <v>555</v>
      </c>
      <c r="G64" s="212" t="s">
        <v>556</v>
      </c>
      <c r="H64" s="165"/>
      <c r="I64" s="165"/>
      <c r="J64" s="165"/>
      <c r="K64" s="165"/>
      <c r="L64" s="165"/>
      <c r="M64" s="165"/>
      <c r="N64" s="165"/>
    </row>
    <row r="65" spans="1:14" s="213" customFormat="1" ht="17.25" customHeight="1" x14ac:dyDescent="0.2">
      <c r="A65" s="337"/>
      <c r="B65" s="165"/>
      <c r="C65" s="214">
        <v>58</v>
      </c>
      <c r="D65" s="209"/>
      <c r="E65" s="209"/>
      <c r="F65" s="211" t="s">
        <v>557</v>
      </c>
      <c r="G65" s="212"/>
      <c r="H65" s="165"/>
      <c r="I65" s="165"/>
      <c r="J65" s="165"/>
      <c r="K65" s="165"/>
      <c r="L65" s="165"/>
      <c r="M65" s="165"/>
      <c r="N65" s="165"/>
    </row>
    <row r="66" spans="1:14" s="213" customFormat="1" ht="17.25" customHeight="1" x14ac:dyDescent="0.2">
      <c r="A66" s="337"/>
      <c r="B66" s="165"/>
      <c r="C66" s="208">
        <v>59</v>
      </c>
      <c r="D66" s="209" t="s">
        <v>558</v>
      </c>
      <c r="E66" s="209" t="s">
        <v>559</v>
      </c>
      <c r="F66" s="211" t="s">
        <v>560</v>
      </c>
      <c r="G66" s="212" t="s">
        <v>561</v>
      </c>
      <c r="H66" s="165"/>
      <c r="I66" s="165"/>
      <c r="J66" s="165"/>
      <c r="K66" s="165"/>
      <c r="L66" s="165"/>
      <c r="M66" s="165"/>
      <c r="N66" s="165"/>
    </row>
    <row r="67" spans="1:14" s="213" customFormat="1" ht="96.75" customHeight="1" x14ac:dyDescent="0.2">
      <c r="A67" s="337" t="s">
        <v>562</v>
      </c>
      <c r="B67" s="165"/>
      <c r="C67" s="214">
        <v>60</v>
      </c>
      <c r="D67" s="219" t="s">
        <v>563</v>
      </c>
      <c r="E67" s="223" t="s">
        <v>564</v>
      </c>
      <c r="F67" s="221" t="s">
        <v>565</v>
      </c>
      <c r="G67" s="222" t="s">
        <v>566</v>
      </c>
      <c r="H67" s="165"/>
      <c r="I67" s="165"/>
      <c r="J67" s="165"/>
      <c r="K67" s="165"/>
      <c r="L67" s="165"/>
      <c r="M67" s="165"/>
      <c r="N67" s="165"/>
    </row>
    <row r="68" spans="1:14" s="213" customFormat="1" ht="78.75" customHeight="1" x14ac:dyDescent="0.2">
      <c r="A68" s="337"/>
      <c r="B68" s="165"/>
      <c r="C68" s="214">
        <v>61</v>
      </c>
      <c r="D68" s="219" t="s">
        <v>567</v>
      </c>
      <c r="E68" s="224" t="s">
        <v>568</v>
      </c>
      <c r="F68" s="221" t="s">
        <v>569</v>
      </c>
      <c r="G68" s="222" t="s">
        <v>570</v>
      </c>
      <c r="H68" s="165"/>
      <c r="I68" s="165"/>
      <c r="J68" s="165"/>
      <c r="K68" s="165"/>
      <c r="L68" s="165"/>
      <c r="M68" s="165"/>
      <c r="N68" s="165"/>
    </row>
    <row r="69" spans="1:14" s="213" customFormat="1" ht="66.75" customHeight="1" x14ac:dyDescent="0.2">
      <c r="A69" s="337"/>
      <c r="B69" s="165"/>
      <c r="C69" s="208">
        <v>62</v>
      </c>
      <c r="D69" s="219" t="s">
        <v>571</v>
      </c>
      <c r="E69" s="219" t="s">
        <v>572</v>
      </c>
      <c r="F69" s="221"/>
      <c r="G69" s="222"/>
      <c r="H69" s="165"/>
      <c r="I69" s="165"/>
      <c r="J69" s="165"/>
      <c r="K69" s="165"/>
      <c r="L69" s="165"/>
      <c r="M69" s="165"/>
      <c r="N69" s="165"/>
    </row>
    <row r="70" spans="1:14" s="213" customFormat="1" ht="70.5" customHeight="1" x14ac:dyDescent="0.2">
      <c r="A70" s="337"/>
      <c r="B70" s="165"/>
      <c r="C70" s="214">
        <v>63</v>
      </c>
      <c r="D70" s="219" t="s">
        <v>573</v>
      </c>
      <c r="E70" s="219" t="s">
        <v>574</v>
      </c>
      <c r="F70" s="221"/>
      <c r="G70" s="222"/>
      <c r="H70" s="165"/>
      <c r="I70" s="165"/>
      <c r="J70" s="165"/>
      <c r="K70" s="165"/>
      <c r="L70" s="165"/>
      <c r="M70" s="165"/>
      <c r="N70" s="165"/>
    </row>
    <row r="71" spans="1:14" s="213" customFormat="1" ht="45.75" customHeight="1" x14ac:dyDescent="0.2">
      <c r="A71" s="337"/>
      <c r="B71" s="165"/>
      <c r="C71" s="214">
        <v>64</v>
      </c>
      <c r="D71" s="219" t="s">
        <v>575</v>
      </c>
      <c r="E71" s="219"/>
      <c r="F71" s="221"/>
      <c r="G71" s="222"/>
      <c r="H71" s="165"/>
      <c r="I71" s="165"/>
      <c r="J71" s="165"/>
      <c r="K71" s="165"/>
      <c r="L71" s="165"/>
      <c r="M71" s="165"/>
      <c r="N71" s="165"/>
    </row>
    <row r="72" spans="1:14" s="213" customFormat="1" ht="47.25" customHeight="1" x14ac:dyDescent="0.2">
      <c r="A72" s="337" t="s">
        <v>576</v>
      </c>
      <c r="B72" s="165"/>
      <c r="C72" s="208">
        <v>65</v>
      </c>
      <c r="D72" s="219" t="s">
        <v>577</v>
      </c>
      <c r="E72" s="225" t="s">
        <v>578</v>
      </c>
      <c r="F72" s="211" t="s">
        <v>579</v>
      </c>
      <c r="G72" s="212" t="s">
        <v>580</v>
      </c>
      <c r="H72" s="165"/>
      <c r="I72" s="165"/>
      <c r="J72" s="165"/>
      <c r="K72" s="165"/>
      <c r="L72" s="165"/>
      <c r="M72" s="165"/>
      <c r="N72" s="165"/>
    </row>
    <row r="73" spans="1:14" s="213" customFormat="1" ht="50.25" customHeight="1" x14ac:dyDescent="0.2">
      <c r="A73" s="337"/>
      <c r="B73" s="165"/>
      <c r="C73" s="214">
        <v>66</v>
      </c>
      <c r="D73" s="219" t="s">
        <v>581</v>
      </c>
      <c r="E73" s="220" t="s">
        <v>582</v>
      </c>
      <c r="F73" s="211" t="s">
        <v>583</v>
      </c>
      <c r="G73" s="212" t="s">
        <v>584</v>
      </c>
      <c r="H73" s="165"/>
      <c r="I73" s="165"/>
      <c r="J73" s="165"/>
      <c r="K73" s="165"/>
      <c r="L73" s="165"/>
      <c r="M73" s="165"/>
      <c r="N73" s="165"/>
    </row>
    <row r="74" spans="1:14" s="213" customFormat="1" ht="41.25" customHeight="1" x14ac:dyDescent="0.2">
      <c r="A74" s="337"/>
      <c r="B74" s="165"/>
      <c r="C74" s="214">
        <v>67</v>
      </c>
      <c r="D74" s="219" t="s">
        <v>585</v>
      </c>
      <c r="E74" s="220" t="s">
        <v>586</v>
      </c>
      <c r="F74" s="211" t="s">
        <v>587</v>
      </c>
      <c r="G74" s="212" t="s">
        <v>588</v>
      </c>
      <c r="H74" s="165"/>
      <c r="I74" s="165"/>
      <c r="J74" s="165"/>
      <c r="K74" s="165"/>
      <c r="L74" s="165"/>
      <c r="M74" s="165"/>
      <c r="N74" s="165"/>
    </row>
    <row r="75" spans="1:14" s="213" customFormat="1" ht="60" customHeight="1" x14ac:dyDescent="0.2">
      <c r="A75" s="337"/>
      <c r="B75" s="165"/>
      <c r="C75" s="208">
        <v>68</v>
      </c>
      <c r="D75" s="219" t="s">
        <v>589</v>
      </c>
      <c r="E75" s="219" t="s">
        <v>590</v>
      </c>
      <c r="F75" s="211" t="s">
        <v>591</v>
      </c>
      <c r="G75" s="212" t="s">
        <v>592</v>
      </c>
      <c r="H75" s="165"/>
      <c r="I75" s="165"/>
      <c r="J75" s="165"/>
      <c r="K75" s="165"/>
      <c r="L75" s="165"/>
      <c r="M75" s="165"/>
      <c r="N75" s="165"/>
    </row>
    <row r="76" spans="1:14" s="213" customFormat="1" ht="42" customHeight="1" x14ac:dyDescent="0.2">
      <c r="A76" s="337"/>
      <c r="B76" s="165"/>
      <c r="C76" s="214">
        <v>69</v>
      </c>
      <c r="D76" s="219" t="s">
        <v>593</v>
      </c>
      <c r="E76" s="220" t="s">
        <v>594</v>
      </c>
      <c r="F76" s="211" t="s">
        <v>595</v>
      </c>
      <c r="G76" s="212" t="s">
        <v>596</v>
      </c>
      <c r="H76" s="165"/>
      <c r="I76" s="165"/>
      <c r="J76" s="165"/>
      <c r="K76" s="165"/>
      <c r="L76" s="165"/>
      <c r="M76" s="165"/>
      <c r="N76" s="165"/>
    </row>
    <row r="77" spans="1:14" s="213" customFormat="1" ht="54.75" customHeight="1" x14ac:dyDescent="0.2">
      <c r="A77" s="337"/>
      <c r="B77" s="165"/>
      <c r="C77" s="214">
        <v>70</v>
      </c>
      <c r="D77" s="219" t="s">
        <v>597</v>
      </c>
      <c r="E77" s="219" t="s">
        <v>598</v>
      </c>
      <c r="F77" s="211" t="s">
        <v>599</v>
      </c>
      <c r="G77" s="212" t="s">
        <v>600</v>
      </c>
      <c r="H77" s="165"/>
      <c r="I77" s="165"/>
      <c r="J77" s="165"/>
      <c r="K77" s="165"/>
      <c r="L77" s="165"/>
      <c r="M77" s="165"/>
      <c r="N77" s="165"/>
    </row>
    <row r="78" spans="1:14" s="213" customFormat="1" ht="47.25" customHeight="1" x14ac:dyDescent="0.2">
      <c r="A78" s="337"/>
      <c r="B78" s="165"/>
      <c r="C78" s="208">
        <v>71</v>
      </c>
      <c r="D78" s="219" t="s">
        <v>601</v>
      </c>
      <c r="E78" s="220" t="s">
        <v>602</v>
      </c>
      <c r="F78" s="211" t="s">
        <v>603</v>
      </c>
      <c r="G78" s="212" t="s">
        <v>604</v>
      </c>
      <c r="H78" s="165"/>
      <c r="I78" s="165"/>
      <c r="J78" s="165"/>
      <c r="K78" s="165"/>
      <c r="L78" s="165"/>
      <c r="M78" s="165"/>
      <c r="N78" s="165"/>
    </row>
    <row r="79" spans="1:14" s="213" customFormat="1" ht="46.5" customHeight="1" x14ac:dyDescent="0.2">
      <c r="A79" s="337"/>
      <c r="B79" s="165"/>
      <c r="C79" s="214">
        <v>72</v>
      </c>
      <c r="D79" s="219" t="s">
        <v>605</v>
      </c>
      <c r="E79" s="220" t="s">
        <v>606</v>
      </c>
      <c r="F79" s="211" t="s">
        <v>607</v>
      </c>
      <c r="G79" s="212" t="s">
        <v>608</v>
      </c>
      <c r="H79" s="165"/>
      <c r="I79" s="165"/>
      <c r="J79" s="165"/>
      <c r="K79" s="165"/>
      <c r="L79" s="165"/>
      <c r="M79" s="165"/>
      <c r="N79" s="165"/>
    </row>
    <row r="80" spans="1:14" s="213" customFormat="1" ht="42.75" customHeight="1" x14ac:dyDescent="0.2">
      <c r="A80" s="337"/>
      <c r="B80" s="165"/>
      <c r="C80" s="214">
        <v>73</v>
      </c>
      <c r="D80" s="219" t="s">
        <v>609</v>
      </c>
      <c r="E80" s="220" t="s">
        <v>610</v>
      </c>
      <c r="F80" s="211" t="s">
        <v>611</v>
      </c>
      <c r="G80" s="212"/>
      <c r="H80" s="165"/>
      <c r="I80" s="165"/>
      <c r="J80" s="165"/>
      <c r="K80" s="165"/>
      <c r="L80" s="165"/>
      <c r="M80" s="165"/>
      <c r="N80" s="165"/>
    </row>
    <row r="81" spans="1:14" s="213" customFormat="1" ht="36" customHeight="1" x14ac:dyDescent="0.2">
      <c r="A81" s="337"/>
      <c r="B81" s="165"/>
      <c r="C81" s="208">
        <v>74</v>
      </c>
      <c r="D81" s="219" t="s">
        <v>612</v>
      </c>
      <c r="E81" s="220" t="s">
        <v>613</v>
      </c>
      <c r="F81" s="211"/>
      <c r="G81" s="212"/>
      <c r="H81" s="165"/>
      <c r="I81" s="165"/>
      <c r="J81" s="165"/>
      <c r="K81" s="165"/>
      <c r="L81" s="165"/>
      <c r="M81" s="165"/>
      <c r="N81" s="165"/>
    </row>
    <row r="82" spans="1:14" s="213" customFormat="1" ht="39" customHeight="1" x14ac:dyDescent="0.2">
      <c r="A82" s="337"/>
      <c r="B82" s="165"/>
      <c r="C82" s="214">
        <v>75</v>
      </c>
      <c r="D82" s="219"/>
      <c r="E82" s="220" t="s">
        <v>614</v>
      </c>
      <c r="F82" s="211"/>
      <c r="G82" s="212"/>
      <c r="H82" s="165"/>
      <c r="I82" s="165"/>
      <c r="J82" s="165"/>
      <c r="K82" s="165"/>
      <c r="L82" s="165"/>
      <c r="M82" s="165"/>
      <c r="N82" s="165"/>
    </row>
    <row r="83" spans="1:14" s="213" customFormat="1" ht="91.5" customHeight="1" x14ac:dyDescent="0.2">
      <c r="A83" s="337" t="s">
        <v>615</v>
      </c>
      <c r="B83" s="165"/>
      <c r="C83" s="214">
        <v>76</v>
      </c>
      <c r="D83" s="219" t="s">
        <v>616</v>
      </c>
      <c r="E83" s="224" t="s">
        <v>617</v>
      </c>
      <c r="F83" s="211" t="s">
        <v>618</v>
      </c>
      <c r="G83" s="212" t="s">
        <v>619</v>
      </c>
      <c r="H83" s="165"/>
      <c r="I83" s="165"/>
      <c r="J83" s="165"/>
      <c r="K83" s="165"/>
      <c r="L83" s="165"/>
      <c r="M83" s="165"/>
      <c r="N83" s="165"/>
    </row>
    <row r="84" spans="1:14" s="213" customFormat="1" ht="72" customHeight="1" x14ac:dyDescent="0.2">
      <c r="A84" s="337"/>
      <c r="B84" s="165"/>
      <c r="C84" s="208">
        <v>77</v>
      </c>
      <c r="D84" s="219" t="s">
        <v>620</v>
      </c>
      <c r="E84" s="224" t="s">
        <v>621</v>
      </c>
      <c r="F84" s="211" t="s">
        <v>622</v>
      </c>
      <c r="G84" s="212" t="s">
        <v>623</v>
      </c>
      <c r="H84" s="165"/>
      <c r="I84" s="165"/>
      <c r="J84" s="165"/>
      <c r="K84" s="165"/>
      <c r="L84" s="165"/>
      <c r="M84" s="165"/>
      <c r="N84" s="165"/>
    </row>
    <row r="85" spans="1:14" s="213" customFormat="1" ht="76.5" customHeight="1" x14ac:dyDescent="0.2">
      <c r="A85" s="337"/>
      <c r="B85" s="165"/>
      <c r="C85" s="214">
        <v>78</v>
      </c>
      <c r="D85" s="219" t="s">
        <v>624</v>
      </c>
      <c r="E85" s="224" t="s">
        <v>625</v>
      </c>
      <c r="F85" s="211" t="s">
        <v>626</v>
      </c>
      <c r="G85" s="212" t="s">
        <v>627</v>
      </c>
      <c r="H85" s="165"/>
      <c r="I85" s="165"/>
      <c r="J85" s="165"/>
      <c r="K85" s="165"/>
      <c r="L85" s="165"/>
      <c r="M85" s="165"/>
      <c r="N85" s="165"/>
    </row>
    <row r="86" spans="1:14" s="213" customFormat="1" ht="45.75" customHeight="1" x14ac:dyDescent="0.2">
      <c r="A86" s="337"/>
      <c r="B86" s="165"/>
      <c r="C86" s="214">
        <v>79</v>
      </c>
      <c r="D86" s="219" t="s">
        <v>628</v>
      </c>
      <c r="E86" s="224" t="s">
        <v>629</v>
      </c>
      <c r="F86" s="211" t="s">
        <v>630</v>
      </c>
      <c r="G86" s="212" t="s">
        <v>631</v>
      </c>
      <c r="H86" s="165"/>
      <c r="I86" s="165"/>
      <c r="J86" s="165"/>
      <c r="K86" s="165"/>
      <c r="L86" s="165"/>
      <c r="M86" s="165"/>
      <c r="N86" s="165"/>
    </row>
    <row r="87" spans="1:14" s="213" customFormat="1" ht="72" customHeight="1" x14ac:dyDescent="0.2">
      <c r="A87" s="337"/>
      <c r="B87" s="165"/>
      <c r="C87" s="208">
        <v>80</v>
      </c>
      <c r="D87" s="219" t="s">
        <v>632</v>
      </c>
      <c r="E87" s="224" t="s">
        <v>633</v>
      </c>
      <c r="F87" s="211" t="s">
        <v>634</v>
      </c>
      <c r="G87" s="212" t="s">
        <v>635</v>
      </c>
      <c r="H87" s="165"/>
      <c r="I87" s="165"/>
      <c r="J87" s="165"/>
      <c r="K87" s="165"/>
      <c r="L87" s="165"/>
      <c r="M87" s="165"/>
      <c r="N87" s="165"/>
    </row>
    <row r="88" spans="1:14" s="213" customFormat="1" ht="84" customHeight="1" x14ac:dyDescent="0.2">
      <c r="A88" s="337"/>
      <c r="B88" s="165"/>
      <c r="C88" s="214">
        <v>81</v>
      </c>
      <c r="D88" s="219" t="s">
        <v>636</v>
      </c>
      <c r="E88" s="224" t="s">
        <v>637</v>
      </c>
      <c r="F88" s="211"/>
      <c r="G88" s="212"/>
      <c r="H88" s="165"/>
      <c r="I88" s="165"/>
      <c r="J88" s="165"/>
      <c r="K88" s="165"/>
      <c r="L88" s="165"/>
      <c r="M88" s="165"/>
      <c r="N88" s="165"/>
    </row>
    <row r="89" spans="1:14" s="213" customFormat="1" ht="69.75" customHeight="1" x14ac:dyDescent="0.2">
      <c r="A89" s="337"/>
      <c r="B89" s="165"/>
      <c r="C89" s="214">
        <v>82</v>
      </c>
      <c r="D89" s="219" t="s">
        <v>638</v>
      </c>
      <c r="E89" s="224" t="s">
        <v>639</v>
      </c>
      <c r="F89" s="211"/>
      <c r="G89" s="212"/>
      <c r="H89" s="165"/>
      <c r="I89" s="165"/>
      <c r="J89" s="165"/>
      <c r="K89" s="165"/>
      <c r="L89" s="165"/>
      <c r="M89" s="165"/>
      <c r="N89" s="165"/>
    </row>
    <row r="90" spans="1:14" s="213" customFormat="1" ht="76.5" customHeight="1" x14ac:dyDescent="0.2">
      <c r="A90" s="337"/>
      <c r="B90" s="165"/>
      <c r="C90" s="208">
        <v>83</v>
      </c>
      <c r="D90" s="219" t="s">
        <v>640</v>
      </c>
      <c r="E90" s="224" t="s">
        <v>641</v>
      </c>
      <c r="F90" s="211"/>
      <c r="G90" s="212"/>
      <c r="H90" s="165"/>
      <c r="I90" s="165"/>
      <c r="J90" s="165"/>
      <c r="K90" s="165"/>
      <c r="L90" s="165"/>
      <c r="M90" s="165"/>
      <c r="N90" s="165"/>
    </row>
    <row r="91" spans="1:14" s="213" customFormat="1" ht="59.25" customHeight="1" x14ac:dyDescent="0.2">
      <c r="A91" s="337"/>
      <c r="B91" s="165"/>
      <c r="C91" s="214">
        <v>84</v>
      </c>
      <c r="D91" s="219" t="s">
        <v>642</v>
      </c>
      <c r="E91" s="224" t="s">
        <v>643</v>
      </c>
      <c r="F91" s="211"/>
      <c r="G91" s="212"/>
      <c r="H91" s="165"/>
      <c r="I91" s="165"/>
      <c r="J91" s="165"/>
      <c r="K91" s="165"/>
      <c r="L91" s="165"/>
      <c r="M91" s="165"/>
      <c r="N91" s="165"/>
    </row>
    <row r="92" spans="1:14" s="213" customFormat="1" ht="66.75" customHeight="1" x14ac:dyDescent="0.2">
      <c r="A92" s="337"/>
      <c r="B92" s="165"/>
      <c r="C92" s="214">
        <v>85</v>
      </c>
      <c r="D92" s="219" t="s">
        <v>644</v>
      </c>
      <c r="E92" s="224" t="s">
        <v>645</v>
      </c>
      <c r="F92" s="211"/>
      <c r="G92" s="212"/>
      <c r="H92" s="165"/>
      <c r="I92" s="165"/>
      <c r="J92" s="165"/>
      <c r="K92" s="165"/>
      <c r="L92" s="165"/>
      <c r="M92" s="165"/>
      <c r="N92" s="165"/>
    </row>
    <row r="93" spans="1:14" s="213" customFormat="1" ht="63" customHeight="1" x14ac:dyDescent="0.2">
      <c r="A93" s="337"/>
      <c r="B93" s="165"/>
      <c r="C93" s="208">
        <v>86</v>
      </c>
      <c r="D93" s="219" t="s">
        <v>646</v>
      </c>
      <c r="E93" s="224" t="s">
        <v>647</v>
      </c>
      <c r="F93" s="211"/>
      <c r="G93" s="212"/>
      <c r="H93" s="165"/>
      <c r="I93" s="165"/>
      <c r="J93" s="165"/>
      <c r="K93" s="165"/>
      <c r="L93" s="165"/>
      <c r="M93" s="165"/>
      <c r="N93" s="165"/>
    </row>
    <row r="94" spans="1:14" s="213" customFormat="1" ht="78.75" customHeight="1" x14ac:dyDescent="0.2">
      <c r="A94" s="337"/>
      <c r="B94" s="165"/>
      <c r="C94" s="214">
        <v>87</v>
      </c>
      <c r="D94" s="219" t="s">
        <v>648</v>
      </c>
      <c r="E94" s="224" t="s">
        <v>649</v>
      </c>
      <c r="F94" s="211"/>
      <c r="G94" s="212"/>
      <c r="H94" s="165"/>
      <c r="I94" s="165"/>
      <c r="J94" s="165"/>
      <c r="K94" s="165"/>
      <c r="L94" s="165"/>
      <c r="M94" s="165"/>
      <c r="N94" s="165"/>
    </row>
    <row r="95" spans="1:14" s="213" customFormat="1" ht="132" customHeight="1" x14ac:dyDescent="0.2">
      <c r="A95" s="337"/>
      <c r="B95" s="165"/>
      <c r="C95" s="214">
        <v>88</v>
      </c>
      <c r="D95" s="219" t="s">
        <v>650</v>
      </c>
      <c r="E95" s="224" t="s">
        <v>651</v>
      </c>
      <c r="F95" s="211"/>
      <c r="G95" s="212"/>
      <c r="H95" s="165"/>
      <c r="I95" s="165"/>
      <c r="J95" s="165"/>
      <c r="K95" s="165"/>
      <c r="L95" s="165"/>
      <c r="M95" s="165"/>
      <c r="N95" s="165"/>
    </row>
    <row r="96" spans="1:14" s="213" customFormat="1" ht="52.5" customHeight="1" x14ac:dyDescent="0.2">
      <c r="A96" s="337" t="s">
        <v>652</v>
      </c>
      <c r="B96" s="165"/>
      <c r="C96" s="208">
        <v>89</v>
      </c>
      <c r="D96" s="219" t="s">
        <v>653</v>
      </c>
      <c r="E96" s="226" t="s">
        <v>654</v>
      </c>
      <c r="F96" s="211" t="s">
        <v>655</v>
      </c>
      <c r="G96" s="212"/>
      <c r="H96" s="165"/>
      <c r="I96" s="165"/>
      <c r="J96" s="165"/>
      <c r="K96" s="165"/>
      <c r="L96" s="165"/>
      <c r="M96" s="165"/>
      <c r="N96" s="165"/>
    </row>
    <row r="97" spans="1:14" s="213" customFormat="1" ht="55.5" customHeight="1" x14ac:dyDescent="0.2">
      <c r="A97" s="337"/>
      <c r="B97" s="165"/>
      <c r="C97" s="214">
        <v>90</v>
      </c>
      <c r="D97" s="219" t="s">
        <v>656</v>
      </c>
      <c r="E97" s="227" t="s">
        <v>657</v>
      </c>
      <c r="F97" s="211" t="s">
        <v>658</v>
      </c>
      <c r="G97" s="212"/>
      <c r="H97" s="165"/>
      <c r="I97" s="165"/>
      <c r="J97" s="165"/>
      <c r="K97" s="165"/>
      <c r="L97" s="165"/>
      <c r="M97" s="165"/>
      <c r="N97" s="165"/>
    </row>
    <row r="98" spans="1:14" s="213" customFormat="1" ht="51.75" customHeight="1" x14ac:dyDescent="0.2">
      <c r="A98" s="337"/>
      <c r="B98" s="165"/>
      <c r="C98" s="214">
        <v>91</v>
      </c>
      <c r="D98" s="219" t="s">
        <v>659</v>
      </c>
      <c r="E98" s="227" t="s">
        <v>660</v>
      </c>
      <c r="F98" s="211" t="s">
        <v>661</v>
      </c>
      <c r="G98" s="212"/>
      <c r="H98" s="165"/>
      <c r="I98" s="165"/>
      <c r="J98" s="165"/>
      <c r="K98" s="165"/>
      <c r="L98" s="165"/>
      <c r="M98" s="165"/>
      <c r="N98" s="165"/>
    </row>
    <row r="99" spans="1:14" s="213" customFormat="1" ht="38.25" customHeight="1" x14ac:dyDescent="0.2">
      <c r="A99" s="337"/>
      <c r="B99" s="165"/>
      <c r="C99" s="208">
        <v>92</v>
      </c>
      <c r="D99" s="219" t="s">
        <v>662</v>
      </c>
      <c r="E99" s="227" t="s">
        <v>663</v>
      </c>
      <c r="F99" s="211" t="s">
        <v>664</v>
      </c>
      <c r="G99" s="212"/>
      <c r="H99" s="165"/>
      <c r="I99" s="165"/>
      <c r="J99" s="165"/>
      <c r="K99" s="165"/>
      <c r="L99" s="165"/>
      <c r="M99" s="165"/>
      <c r="N99" s="165"/>
    </row>
    <row r="100" spans="1:14" s="213" customFormat="1" ht="56.25" customHeight="1" x14ac:dyDescent="0.2">
      <c r="A100" s="337"/>
      <c r="B100" s="165"/>
      <c r="C100" s="214">
        <v>93</v>
      </c>
      <c r="D100" s="219" t="s">
        <v>665</v>
      </c>
      <c r="E100" s="226" t="s">
        <v>666</v>
      </c>
      <c r="F100" s="211" t="s">
        <v>667</v>
      </c>
      <c r="G100" s="212"/>
      <c r="H100" s="165"/>
      <c r="I100" s="165"/>
      <c r="J100" s="165"/>
      <c r="K100" s="165"/>
      <c r="L100" s="165"/>
      <c r="M100" s="165"/>
      <c r="N100" s="165"/>
    </row>
    <row r="101" spans="1:14" s="213" customFormat="1" ht="57" customHeight="1" x14ac:dyDescent="0.2">
      <c r="A101" s="337"/>
      <c r="B101" s="165"/>
      <c r="C101" s="214">
        <v>94</v>
      </c>
      <c r="D101" s="219" t="s">
        <v>668</v>
      </c>
      <c r="E101" s="226" t="s">
        <v>669</v>
      </c>
      <c r="F101" s="211" t="s">
        <v>670</v>
      </c>
      <c r="G101" s="212"/>
      <c r="H101" s="165"/>
      <c r="I101" s="165"/>
      <c r="J101" s="165"/>
      <c r="K101" s="165"/>
      <c r="L101" s="165"/>
      <c r="M101" s="165"/>
      <c r="N101" s="165"/>
    </row>
    <row r="102" spans="1:14" ht="20.25" customHeight="1" x14ac:dyDescent="0.25">
      <c r="A102" s="228"/>
      <c r="B102" s="228"/>
      <c r="C102" s="228"/>
      <c r="D102" s="228"/>
      <c r="E102" s="229"/>
      <c r="F102" s="228"/>
      <c r="G102" s="230"/>
      <c r="H102" s="228"/>
      <c r="I102" s="228"/>
      <c r="J102" s="228"/>
      <c r="K102" s="228"/>
      <c r="L102" s="228"/>
      <c r="M102" s="228"/>
      <c r="N102" s="228"/>
    </row>
    <row r="103" spans="1:14" ht="20.25" customHeight="1" x14ac:dyDescent="0.25">
      <c r="A103" s="338" t="s">
        <v>393</v>
      </c>
      <c r="B103" s="340" t="s">
        <v>671</v>
      </c>
      <c r="C103" s="323"/>
      <c r="D103" s="325"/>
      <c r="E103" s="231" t="s">
        <v>671</v>
      </c>
      <c r="F103" s="232" t="s">
        <v>671</v>
      </c>
      <c r="G103" s="233" t="s">
        <v>671</v>
      </c>
      <c r="H103" s="234"/>
      <c r="I103" s="234"/>
      <c r="J103" s="234"/>
      <c r="K103" s="234"/>
      <c r="L103" s="234"/>
      <c r="M103" s="234"/>
      <c r="N103" s="234"/>
    </row>
    <row r="104" spans="1:14" ht="48.75" customHeight="1" x14ac:dyDescent="0.25">
      <c r="A104" s="339"/>
      <c r="B104" s="235"/>
      <c r="C104" s="341" t="s">
        <v>672</v>
      </c>
      <c r="D104" s="342"/>
      <c r="E104" s="236" t="s">
        <v>673</v>
      </c>
      <c r="F104" s="235" t="s">
        <v>674</v>
      </c>
      <c r="G104" s="237" t="s">
        <v>675</v>
      </c>
      <c r="H104" s="162"/>
      <c r="I104" s="162"/>
      <c r="J104" s="162"/>
      <c r="K104" s="162"/>
      <c r="L104" s="162"/>
      <c r="M104" s="162"/>
      <c r="N104" s="162"/>
    </row>
    <row r="105" spans="1:14" ht="120" customHeight="1" x14ac:dyDescent="0.25">
      <c r="A105" s="192"/>
      <c r="B105" s="343" t="s">
        <v>676</v>
      </c>
      <c r="C105" s="344"/>
      <c r="D105" s="344"/>
      <c r="E105" s="238" t="s">
        <v>677</v>
      </c>
      <c r="F105" s="239" t="s">
        <v>678</v>
      </c>
      <c r="G105" s="239" t="s">
        <v>679</v>
      </c>
      <c r="H105" s="162"/>
      <c r="I105" s="162"/>
      <c r="J105" s="162"/>
      <c r="K105" s="162"/>
      <c r="L105" s="162"/>
      <c r="M105" s="162"/>
      <c r="N105" s="162"/>
    </row>
    <row r="106" spans="1:14" ht="86.25" customHeight="1" x14ac:dyDescent="0.25">
      <c r="A106" s="192"/>
      <c r="B106" s="343" t="s">
        <v>680</v>
      </c>
      <c r="C106" s="344"/>
      <c r="D106" s="344"/>
      <c r="E106" s="238" t="s">
        <v>681</v>
      </c>
      <c r="F106" s="239" t="s">
        <v>682</v>
      </c>
      <c r="G106" s="239" t="s">
        <v>683</v>
      </c>
      <c r="H106" s="162"/>
      <c r="I106" s="162"/>
      <c r="J106" s="162"/>
      <c r="K106" s="162"/>
      <c r="L106" s="162"/>
      <c r="M106" s="162"/>
      <c r="N106" s="162"/>
    </row>
    <row r="107" spans="1:14" ht="106.5" customHeight="1" x14ac:dyDescent="0.25">
      <c r="A107" s="192"/>
      <c r="B107" s="343" t="s">
        <v>684</v>
      </c>
      <c r="C107" s="344"/>
      <c r="D107" s="344"/>
      <c r="E107" s="238" t="s">
        <v>685</v>
      </c>
      <c r="F107" s="239" t="s">
        <v>686</v>
      </c>
      <c r="G107" s="239" t="s">
        <v>687</v>
      </c>
      <c r="H107" s="162"/>
      <c r="I107" s="162"/>
      <c r="J107" s="162"/>
      <c r="K107" s="162"/>
      <c r="L107" s="162"/>
      <c r="M107" s="162"/>
      <c r="N107" s="162"/>
    </row>
    <row r="108" spans="1:14" ht="87" customHeight="1" x14ac:dyDescent="0.25">
      <c r="A108" s="192"/>
      <c r="B108" s="343" t="s">
        <v>688</v>
      </c>
      <c r="C108" s="344"/>
      <c r="D108" s="344"/>
      <c r="E108" s="238" t="s">
        <v>689</v>
      </c>
      <c r="F108" s="238" t="s">
        <v>690</v>
      </c>
      <c r="G108" s="240"/>
      <c r="H108" s="162"/>
      <c r="I108" s="162"/>
      <c r="J108" s="162"/>
      <c r="K108" s="162"/>
      <c r="L108" s="162"/>
      <c r="M108" s="162"/>
      <c r="N108" s="162"/>
    </row>
    <row r="109" spans="1:14" ht="111.75" customHeight="1" x14ac:dyDescent="0.25">
      <c r="A109" s="192"/>
      <c r="B109" s="345" t="s">
        <v>691</v>
      </c>
      <c r="C109" s="344"/>
      <c r="D109" s="344"/>
      <c r="E109" s="238" t="s">
        <v>692</v>
      </c>
      <c r="F109" s="239" t="s">
        <v>693</v>
      </c>
      <c r="G109" s="240"/>
      <c r="H109" s="162"/>
      <c r="I109" s="162"/>
      <c r="J109" s="162"/>
      <c r="K109" s="162"/>
      <c r="L109" s="162"/>
      <c r="M109" s="162"/>
      <c r="N109" s="162"/>
    </row>
    <row r="110" spans="1:14" ht="86.25" customHeight="1" x14ac:dyDescent="0.25">
      <c r="A110" s="192"/>
      <c r="B110" s="343" t="s">
        <v>694</v>
      </c>
      <c r="C110" s="344"/>
      <c r="D110" s="344"/>
      <c r="E110" s="238" t="s">
        <v>695</v>
      </c>
      <c r="F110" s="241" t="s">
        <v>696</v>
      </c>
      <c r="G110" s="241"/>
      <c r="H110" s="162"/>
      <c r="I110" s="162"/>
      <c r="J110" s="162"/>
      <c r="K110" s="162"/>
      <c r="L110" s="162"/>
      <c r="M110" s="162"/>
      <c r="N110" s="162"/>
    </row>
    <row r="111" spans="1:14" ht="80.25" customHeight="1" x14ac:dyDescent="0.25">
      <c r="A111" s="192"/>
      <c r="B111" s="346" t="s">
        <v>697</v>
      </c>
      <c r="C111" s="346"/>
      <c r="D111" s="346"/>
      <c r="E111" s="238" t="s">
        <v>698</v>
      </c>
      <c r="F111" s="241"/>
      <c r="G111" s="241"/>
      <c r="H111" s="162"/>
      <c r="I111" s="162"/>
      <c r="J111" s="162"/>
      <c r="K111" s="162"/>
      <c r="L111" s="162"/>
      <c r="M111" s="162"/>
      <c r="N111" s="162"/>
    </row>
    <row r="112" spans="1:14" ht="15.75" customHeight="1" x14ac:dyDescent="0.25">
      <c r="A112" s="228"/>
      <c r="B112" s="228"/>
      <c r="C112" s="228"/>
      <c r="D112" s="228"/>
      <c r="E112" s="228"/>
      <c r="F112" s="228"/>
      <c r="G112" s="228"/>
      <c r="H112" s="228"/>
      <c r="I112" s="228"/>
      <c r="J112" s="228"/>
      <c r="K112" s="228"/>
      <c r="L112" s="228"/>
      <c r="M112" s="228"/>
      <c r="N112" s="228"/>
    </row>
    <row r="113" spans="1:14" ht="69" customHeight="1" x14ac:dyDescent="0.25">
      <c r="A113" s="242" t="s">
        <v>449</v>
      </c>
      <c r="B113" s="228"/>
      <c r="C113" s="347" t="s">
        <v>699</v>
      </c>
      <c r="D113" s="347"/>
      <c r="E113" s="243" t="s">
        <v>700</v>
      </c>
      <c r="F113" s="219" t="s">
        <v>701</v>
      </c>
      <c r="G113" s="219" t="s">
        <v>702</v>
      </c>
      <c r="H113" s="228"/>
      <c r="I113" s="228"/>
      <c r="J113" s="228"/>
      <c r="K113" s="228"/>
      <c r="L113" s="228"/>
      <c r="M113" s="228"/>
      <c r="N113" s="228"/>
    </row>
    <row r="114" spans="1:14" ht="94.5" customHeight="1" x14ac:dyDescent="0.25">
      <c r="A114" s="242" t="s">
        <v>477</v>
      </c>
      <c r="B114" s="228"/>
      <c r="C114" s="348" t="s">
        <v>703</v>
      </c>
      <c r="D114" s="349"/>
      <c r="E114" s="243" t="s">
        <v>704</v>
      </c>
      <c r="F114" s="244" t="s">
        <v>705</v>
      </c>
      <c r="G114" s="219" t="s">
        <v>706</v>
      </c>
      <c r="H114" s="228"/>
      <c r="I114" s="228"/>
      <c r="J114" s="228"/>
      <c r="K114" s="228"/>
      <c r="L114" s="228"/>
      <c r="M114" s="228"/>
      <c r="N114" s="228"/>
    </row>
    <row r="115" spans="1:14" ht="84" customHeight="1" x14ac:dyDescent="0.25">
      <c r="A115" s="350" t="s">
        <v>707</v>
      </c>
      <c r="B115" s="228"/>
      <c r="C115" s="348" t="s">
        <v>703</v>
      </c>
      <c r="D115" s="349"/>
      <c r="E115" s="243" t="s">
        <v>704</v>
      </c>
      <c r="F115" s="244" t="s">
        <v>705</v>
      </c>
      <c r="G115" s="219" t="s">
        <v>706</v>
      </c>
      <c r="H115" s="228"/>
      <c r="I115" s="228"/>
      <c r="J115" s="228"/>
      <c r="K115" s="228"/>
      <c r="L115" s="228"/>
      <c r="M115" s="228"/>
      <c r="N115" s="228"/>
    </row>
    <row r="116" spans="1:14" ht="67.5" customHeight="1" x14ac:dyDescent="0.25">
      <c r="A116" s="350"/>
      <c r="B116" s="228"/>
      <c r="C116" s="348" t="s">
        <v>708</v>
      </c>
      <c r="D116" s="349"/>
      <c r="E116" s="219" t="s">
        <v>709</v>
      </c>
      <c r="F116" s="220" t="s">
        <v>710</v>
      </c>
      <c r="G116" s="219" t="s">
        <v>711</v>
      </c>
      <c r="H116" s="228"/>
      <c r="I116" s="228"/>
      <c r="J116" s="228"/>
      <c r="K116" s="228"/>
      <c r="L116" s="228"/>
      <c r="M116" s="228"/>
      <c r="N116" s="228"/>
    </row>
    <row r="117" spans="1:14" ht="35.25" customHeight="1" x14ac:dyDescent="0.25">
      <c r="A117" s="350"/>
      <c r="B117" s="228"/>
      <c r="C117" s="348" t="s">
        <v>712</v>
      </c>
      <c r="D117" s="349"/>
      <c r="E117" s="220" t="s">
        <v>713</v>
      </c>
      <c r="F117" s="220" t="s">
        <v>714</v>
      </c>
      <c r="G117" s="219" t="s">
        <v>715</v>
      </c>
      <c r="H117" s="228"/>
      <c r="I117" s="228"/>
      <c r="J117" s="228"/>
      <c r="K117" s="228"/>
      <c r="L117" s="228"/>
      <c r="M117" s="228"/>
      <c r="N117" s="228"/>
    </row>
    <row r="118" spans="1:14" ht="54.75" customHeight="1" x14ac:dyDescent="0.25">
      <c r="A118" s="350"/>
      <c r="B118" s="228"/>
      <c r="C118" s="348" t="s">
        <v>716</v>
      </c>
      <c r="D118" s="349"/>
      <c r="E118" s="219" t="s">
        <v>717</v>
      </c>
      <c r="F118" s="220" t="s">
        <v>718</v>
      </c>
      <c r="G118" s="219" t="s">
        <v>719</v>
      </c>
      <c r="H118" s="228"/>
      <c r="I118" s="228"/>
      <c r="J118" s="228"/>
      <c r="K118" s="228"/>
      <c r="L118" s="228"/>
      <c r="M118" s="228"/>
      <c r="N118" s="228"/>
    </row>
    <row r="119" spans="1:14" ht="42.75" x14ac:dyDescent="0.25">
      <c r="A119" s="350"/>
      <c r="B119" s="228"/>
      <c r="C119" s="351"/>
      <c r="D119" s="352"/>
      <c r="E119" s="219" t="s">
        <v>720</v>
      </c>
      <c r="F119" s="244" t="s">
        <v>721</v>
      </c>
      <c r="G119" s="219"/>
      <c r="H119" s="228"/>
      <c r="I119" s="228"/>
      <c r="J119" s="228"/>
      <c r="K119" s="228"/>
      <c r="L119" s="228"/>
      <c r="M119" s="228"/>
      <c r="N119" s="228"/>
    </row>
    <row r="120" spans="1:14" ht="50.25" customHeight="1" x14ac:dyDescent="0.25">
      <c r="A120" s="350"/>
      <c r="B120" s="228"/>
      <c r="C120" s="348" t="s">
        <v>722</v>
      </c>
      <c r="D120" s="349"/>
      <c r="E120" s="219" t="s">
        <v>723</v>
      </c>
      <c r="F120" s="219" t="s">
        <v>724</v>
      </c>
      <c r="G120" s="219"/>
      <c r="H120" s="228"/>
      <c r="I120" s="228"/>
      <c r="J120" s="228"/>
      <c r="K120" s="228"/>
      <c r="L120" s="228"/>
      <c r="M120" s="228"/>
      <c r="N120" s="228"/>
    </row>
    <row r="121" spans="1:14" ht="107.25" customHeight="1" x14ac:dyDescent="0.25">
      <c r="A121" s="350" t="s">
        <v>725</v>
      </c>
      <c r="B121" s="228"/>
      <c r="C121" s="348" t="s">
        <v>726</v>
      </c>
      <c r="D121" s="349"/>
      <c r="E121" s="243" t="s">
        <v>727</v>
      </c>
      <c r="F121" s="244" t="s">
        <v>728</v>
      </c>
      <c r="G121" s="219" t="s">
        <v>729</v>
      </c>
      <c r="H121" s="228"/>
      <c r="I121" s="228"/>
      <c r="J121" s="228"/>
      <c r="K121" s="228"/>
      <c r="L121" s="228"/>
      <c r="M121" s="228"/>
      <c r="N121" s="228"/>
    </row>
    <row r="122" spans="1:14" ht="122.25" customHeight="1" x14ac:dyDescent="0.25">
      <c r="A122" s="350"/>
      <c r="B122" s="228"/>
      <c r="C122" s="348" t="s">
        <v>730</v>
      </c>
      <c r="D122" s="349"/>
      <c r="E122" s="219" t="s">
        <v>731</v>
      </c>
      <c r="F122" s="219" t="s">
        <v>732</v>
      </c>
      <c r="G122" s="219" t="s">
        <v>733</v>
      </c>
      <c r="H122" s="228"/>
      <c r="I122" s="228"/>
      <c r="J122" s="228"/>
      <c r="K122" s="228"/>
      <c r="L122" s="228"/>
      <c r="M122" s="228"/>
      <c r="N122" s="228"/>
    </row>
    <row r="123" spans="1:14" ht="103.5" customHeight="1" x14ac:dyDescent="0.25">
      <c r="A123" s="350"/>
      <c r="B123" s="228"/>
      <c r="C123" s="348" t="s">
        <v>734</v>
      </c>
      <c r="D123" s="349"/>
      <c r="E123" s="219" t="s">
        <v>735</v>
      </c>
      <c r="F123" s="219"/>
      <c r="G123" s="219" t="s">
        <v>736</v>
      </c>
      <c r="H123" s="228"/>
      <c r="I123" s="228"/>
      <c r="J123" s="228"/>
      <c r="K123" s="228"/>
      <c r="L123" s="228"/>
      <c r="M123" s="228"/>
      <c r="N123" s="228"/>
    </row>
    <row r="124" spans="1:14" ht="69.75" customHeight="1" x14ac:dyDescent="0.25">
      <c r="A124" s="350" t="s">
        <v>576</v>
      </c>
      <c r="B124" s="228"/>
      <c r="C124" s="348" t="s">
        <v>737</v>
      </c>
      <c r="D124" s="349"/>
      <c r="E124" s="243" t="s">
        <v>738</v>
      </c>
      <c r="F124" s="244" t="s">
        <v>739</v>
      </c>
      <c r="G124" s="219" t="s">
        <v>740</v>
      </c>
      <c r="H124" s="228"/>
      <c r="I124" s="228"/>
      <c r="J124" s="228"/>
      <c r="K124" s="228"/>
      <c r="L124" s="228"/>
      <c r="M124" s="228"/>
      <c r="N124" s="228"/>
    </row>
    <row r="125" spans="1:14" ht="69.75" customHeight="1" x14ac:dyDescent="0.25">
      <c r="A125" s="350"/>
      <c r="B125" s="228"/>
      <c r="C125" s="348" t="s">
        <v>741</v>
      </c>
      <c r="D125" s="352"/>
      <c r="E125" s="219" t="s">
        <v>742</v>
      </c>
      <c r="F125" s="219" t="s">
        <v>743</v>
      </c>
      <c r="G125" s="219" t="s">
        <v>744</v>
      </c>
      <c r="H125" s="228"/>
      <c r="I125" s="228"/>
      <c r="J125" s="228"/>
      <c r="K125" s="228"/>
      <c r="L125" s="228"/>
      <c r="M125" s="228"/>
      <c r="N125" s="228"/>
    </row>
    <row r="126" spans="1:14" ht="158.25" customHeight="1" x14ac:dyDescent="0.25">
      <c r="A126" s="242" t="s">
        <v>615</v>
      </c>
      <c r="B126" s="228"/>
      <c r="C126" s="348" t="s">
        <v>745</v>
      </c>
      <c r="D126" s="349"/>
      <c r="E126" s="243" t="s">
        <v>746</v>
      </c>
      <c r="F126" s="244" t="s">
        <v>747</v>
      </c>
      <c r="G126" s="219" t="s">
        <v>748</v>
      </c>
      <c r="H126" s="228"/>
      <c r="I126" s="228"/>
      <c r="J126" s="228"/>
      <c r="K126" s="228"/>
      <c r="L126" s="228"/>
      <c r="M126" s="228"/>
      <c r="N126" s="228"/>
    </row>
    <row r="127" spans="1:14" ht="78" customHeight="1" x14ac:dyDescent="0.25">
      <c r="A127" s="242" t="s">
        <v>652</v>
      </c>
      <c r="B127" s="228"/>
      <c r="C127" s="348" t="s">
        <v>749</v>
      </c>
      <c r="D127" s="349"/>
      <c r="E127" s="243" t="s">
        <v>750</v>
      </c>
      <c r="F127" s="244" t="s">
        <v>751</v>
      </c>
      <c r="G127" s="219" t="s">
        <v>752</v>
      </c>
      <c r="H127" s="228"/>
      <c r="I127" s="228"/>
      <c r="J127" s="228"/>
      <c r="K127" s="228"/>
      <c r="L127" s="228"/>
      <c r="M127" s="228"/>
      <c r="N127" s="228"/>
    </row>
    <row r="128" spans="1:14" ht="15.75" customHeight="1" x14ac:dyDescent="0.25">
      <c r="A128" s="228"/>
      <c r="B128" s="228"/>
      <c r="C128" s="228"/>
      <c r="D128" s="228"/>
      <c r="E128" s="228"/>
      <c r="F128" s="228"/>
      <c r="G128" s="228"/>
      <c r="H128" s="228"/>
      <c r="I128" s="228"/>
      <c r="J128" s="228"/>
      <c r="K128" s="228"/>
      <c r="L128" s="228"/>
      <c r="M128" s="228"/>
      <c r="N128" s="228"/>
    </row>
    <row r="129" spans="1:14" ht="15.75" customHeight="1" x14ac:dyDescent="0.25">
      <c r="A129" s="228"/>
      <c r="B129" s="228"/>
      <c r="C129" s="228"/>
      <c r="D129" s="228"/>
      <c r="E129" s="228"/>
      <c r="F129" s="228"/>
      <c r="G129" s="228"/>
      <c r="H129" s="228"/>
      <c r="I129" s="228"/>
      <c r="J129" s="228"/>
      <c r="K129" s="228"/>
      <c r="L129" s="228"/>
      <c r="M129" s="228"/>
      <c r="N129" s="228"/>
    </row>
    <row r="130" spans="1:14" ht="15.75" customHeight="1" x14ac:dyDescent="0.25">
      <c r="A130" s="228"/>
      <c r="B130" s="228"/>
      <c r="C130" s="228"/>
      <c r="D130" s="228"/>
      <c r="E130" s="228"/>
      <c r="F130" s="228"/>
      <c r="G130" s="228"/>
      <c r="H130" s="228"/>
      <c r="I130" s="228"/>
      <c r="J130" s="228"/>
      <c r="K130" s="228"/>
      <c r="L130" s="228"/>
      <c r="M130" s="228"/>
      <c r="N130" s="228"/>
    </row>
    <row r="131" spans="1:14" ht="15.75" customHeight="1" x14ac:dyDescent="0.25">
      <c r="A131" s="228"/>
      <c r="B131" s="228"/>
      <c r="C131" s="228"/>
      <c r="D131" s="228"/>
      <c r="E131" s="228"/>
      <c r="F131" s="228"/>
      <c r="G131" s="228"/>
      <c r="H131" s="228"/>
      <c r="I131" s="228"/>
      <c r="J131" s="228"/>
      <c r="K131" s="228"/>
      <c r="L131" s="228"/>
      <c r="M131" s="228"/>
      <c r="N131" s="228"/>
    </row>
    <row r="132" spans="1:14" ht="15.75" customHeight="1" x14ac:dyDescent="0.25">
      <c r="A132" s="228"/>
      <c r="B132" s="228"/>
      <c r="C132" s="228"/>
      <c r="D132" s="228"/>
      <c r="E132" s="228"/>
      <c r="F132" s="228"/>
      <c r="G132" s="228"/>
      <c r="H132" s="228"/>
      <c r="I132" s="228"/>
      <c r="J132" s="228"/>
      <c r="K132" s="228"/>
      <c r="L132" s="228"/>
      <c r="M132" s="228"/>
      <c r="N132" s="228"/>
    </row>
    <row r="133" spans="1:14" ht="15.75" customHeight="1" x14ac:dyDescent="0.25">
      <c r="A133" s="228"/>
      <c r="B133" s="228"/>
      <c r="C133" s="228"/>
      <c r="D133" s="228"/>
      <c r="E133" s="228"/>
      <c r="F133" s="228"/>
      <c r="G133" s="228"/>
      <c r="H133" s="228"/>
      <c r="I133" s="228"/>
      <c r="J133" s="228"/>
      <c r="K133" s="228"/>
      <c r="L133" s="228"/>
      <c r="M133" s="228"/>
      <c r="N133" s="228"/>
    </row>
    <row r="134" spans="1:14" ht="15.75" customHeight="1" x14ac:dyDescent="0.25">
      <c r="A134" s="228"/>
      <c r="B134" s="228"/>
      <c r="C134" s="228"/>
      <c r="D134" s="228"/>
      <c r="E134" s="228"/>
      <c r="F134" s="228"/>
      <c r="G134" s="228"/>
      <c r="H134" s="228"/>
      <c r="I134" s="228"/>
      <c r="J134" s="228"/>
      <c r="K134" s="228"/>
      <c r="L134" s="228"/>
      <c r="M134" s="228"/>
      <c r="N134" s="228"/>
    </row>
    <row r="135" spans="1:14" ht="15.75" customHeight="1" x14ac:dyDescent="0.25">
      <c r="A135" s="228"/>
      <c r="B135" s="228"/>
      <c r="C135" s="228"/>
      <c r="D135" s="228"/>
      <c r="E135" s="228"/>
      <c r="F135" s="228"/>
      <c r="G135" s="228"/>
      <c r="H135" s="228"/>
      <c r="I135" s="228"/>
      <c r="J135" s="228"/>
      <c r="K135" s="228"/>
      <c r="L135" s="228"/>
      <c r="M135" s="228"/>
      <c r="N135" s="228"/>
    </row>
    <row r="136" spans="1:14" ht="15.75" customHeight="1" x14ac:dyDescent="0.25">
      <c r="A136" s="228"/>
      <c r="B136" s="228"/>
      <c r="C136" s="228"/>
      <c r="D136" s="228"/>
      <c r="E136" s="228"/>
      <c r="F136" s="228"/>
      <c r="G136" s="228"/>
      <c r="H136" s="228"/>
      <c r="I136" s="228"/>
      <c r="J136" s="228"/>
      <c r="K136" s="228"/>
      <c r="L136" s="228"/>
      <c r="M136" s="228"/>
      <c r="N136" s="228"/>
    </row>
    <row r="137" spans="1:14" ht="15.75" customHeight="1" x14ac:dyDescent="0.25">
      <c r="A137" s="228"/>
      <c r="B137" s="228"/>
      <c r="C137" s="228"/>
      <c r="D137" s="228"/>
      <c r="E137" s="228"/>
      <c r="F137" s="228"/>
      <c r="G137" s="228"/>
      <c r="H137" s="228"/>
      <c r="I137" s="228"/>
      <c r="J137" s="228"/>
      <c r="K137" s="228"/>
      <c r="L137" s="228"/>
      <c r="M137" s="228"/>
      <c r="N137" s="228"/>
    </row>
    <row r="138" spans="1:14" ht="15.75" customHeight="1" x14ac:dyDescent="0.25">
      <c r="A138" s="228"/>
      <c r="B138" s="228"/>
      <c r="C138" s="228"/>
      <c r="D138" s="228"/>
      <c r="E138" s="228"/>
      <c r="F138" s="228"/>
      <c r="G138" s="228"/>
      <c r="H138" s="228"/>
      <c r="I138" s="228"/>
      <c r="J138" s="228"/>
      <c r="K138" s="228"/>
      <c r="L138" s="228"/>
      <c r="M138" s="228"/>
      <c r="N138" s="228"/>
    </row>
    <row r="139" spans="1:14" ht="15.75" customHeight="1" x14ac:dyDescent="0.25">
      <c r="A139" s="228"/>
      <c r="B139" s="228"/>
      <c r="C139" s="228"/>
      <c r="D139" s="228"/>
      <c r="E139" s="228"/>
      <c r="F139" s="228"/>
      <c r="G139" s="228"/>
      <c r="H139" s="228"/>
      <c r="I139" s="228"/>
      <c r="J139" s="228"/>
      <c r="K139" s="228"/>
      <c r="L139" s="228"/>
      <c r="M139" s="228"/>
      <c r="N139" s="228"/>
    </row>
    <row r="140" spans="1:14" ht="15.75" customHeight="1" x14ac:dyDescent="0.25">
      <c r="A140" s="228"/>
      <c r="B140" s="228"/>
      <c r="C140" s="228"/>
      <c r="D140" s="228"/>
      <c r="E140" s="228"/>
      <c r="F140" s="228"/>
      <c r="G140" s="228"/>
      <c r="H140" s="228"/>
      <c r="I140" s="228"/>
      <c r="J140" s="228"/>
      <c r="K140" s="228"/>
      <c r="L140" s="228"/>
      <c r="M140" s="228"/>
      <c r="N140" s="228"/>
    </row>
    <row r="141" spans="1:14" ht="15.75" customHeight="1" x14ac:dyDescent="0.25">
      <c r="A141" s="228"/>
      <c r="B141" s="228"/>
      <c r="C141" s="228"/>
      <c r="D141" s="228"/>
      <c r="E141" s="228"/>
      <c r="F141" s="228"/>
      <c r="G141" s="228"/>
      <c r="H141" s="228"/>
      <c r="I141" s="228"/>
      <c r="J141" s="228"/>
      <c r="K141" s="228"/>
      <c r="L141" s="228"/>
      <c r="M141" s="228"/>
      <c r="N141" s="228"/>
    </row>
    <row r="142" spans="1:14" ht="15.75" customHeight="1" x14ac:dyDescent="0.25">
      <c r="A142" s="228"/>
      <c r="B142" s="228"/>
      <c r="C142" s="228"/>
      <c r="D142" s="228"/>
      <c r="E142" s="228"/>
      <c r="F142" s="228"/>
      <c r="G142" s="228"/>
      <c r="H142" s="228"/>
      <c r="I142" s="228"/>
      <c r="J142" s="228"/>
      <c r="K142" s="228"/>
      <c r="L142" s="228"/>
      <c r="M142" s="228"/>
      <c r="N142" s="228"/>
    </row>
    <row r="143" spans="1:14" ht="15.75" customHeight="1" x14ac:dyDescent="0.25">
      <c r="A143" s="228"/>
      <c r="B143" s="228"/>
      <c r="C143" s="228"/>
      <c r="D143" s="228"/>
      <c r="E143" s="228"/>
      <c r="F143" s="228"/>
      <c r="G143" s="228"/>
      <c r="H143" s="228"/>
      <c r="I143" s="228"/>
      <c r="J143" s="228"/>
      <c r="K143" s="228"/>
      <c r="L143" s="228"/>
      <c r="M143" s="228"/>
      <c r="N143" s="228"/>
    </row>
    <row r="144" spans="1:14" ht="15.75" customHeight="1" x14ac:dyDescent="0.25">
      <c r="A144" s="228"/>
      <c r="B144" s="228"/>
      <c r="C144" s="228"/>
      <c r="D144" s="228"/>
      <c r="E144" s="228"/>
      <c r="F144" s="228"/>
      <c r="G144" s="228"/>
      <c r="H144" s="228"/>
      <c r="I144" s="228"/>
      <c r="J144" s="228"/>
      <c r="K144" s="228"/>
      <c r="L144" s="228"/>
      <c r="M144" s="228"/>
      <c r="N144" s="228"/>
    </row>
    <row r="145" spans="1:14" ht="15.75" customHeight="1" x14ac:dyDescent="0.25">
      <c r="A145" s="228"/>
      <c r="B145" s="228"/>
      <c r="C145" s="228"/>
      <c r="D145" s="228"/>
      <c r="E145" s="228"/>
      <c r="F145" s="228"/>
      <c r="G145" s="228"/>
      <c r="H145" s="228"/>
      <c r="I145" s="228"/>
      <c r="J145" s="228"/>
      <c r="K145" s="228"/>
      <c r="L145" s="228"/>
      <c r="M145" s="228"/>
      <c r="N145" s="228"/>
    </row>
    <row r="146" spans="1:14" ht="15.75" customHeight="1" x14ac:dyDescent="0.25">
      <c r="A146" s="228"/>
      <c r="B146" s="228"/>
      <c r="C146" s="228"/>
      <c r="D146" s="228"/>
      <c r="E146" s="228"/>
      <c r="F146" s="228"/>
      <c r="G146" s="228"/>
      <c r="H146" s="228"/>
      <c r="I146" s="228"/>
      <c r="J146" s="228"/>
      <c r="K146" s="228"/>
      <c r="L146" s="228"/>
      <c r="M146" s="228"/>
      <c r="N146" s="228"/>
    </row>
    <row r="147" spans="1:14" ht="15.75" customHeight="1" x14ac:dyDescent="0.25">
      <c r="A147" s="228"/>
      <c r="B147" s="228"/>
      <c r="C147" s="228"/>
      <c r="D147" s="228"/>
      <c r="E147" s="228"/>
      <c r="F147" s="228"/>
      <c r="G147" s="228"/>
      <c r="H147" s="228"/>
      <c r="I147" s="228"/>
      <c r="J147" s="228"/>
      <c r="K147" s="228"/>
      <c r="L147" s="228"/>
      <c r="M147" s="228"/>
      <c r="N147" s="228"/>
    </row>
    <row r="148" spans="1:14" ht="15.75" customHeight="1" x14ac:dyDescent="0.25">
      <c r="A148" s="228"/>
      <c r="B148" s="228"/>
      <c r="C148" s="228"/>
      <c r="D148" s="228"/>
      <c r="E148" s="228"/>
      <c r="F148" s="228"/>
      <c r="G148" s="228"/>
      <c r="H148" s="228"/>
      <c r="I148" s="228"/>
      <c r="J148" s="228"/>
      <c r="K148" s="228"/>
      <c r="L148" s="228"/>
      <c r="M148" s="228"/>
      <c r="N148" s="228"/>
    </row>
    <row r="149" spans="1:14" ht="15.75" customHeight="1" x14ac:dyDescent="0.25">
      <c r="A149" s="228"/>
      <c r="B149" s="228"/>
      <c r="C149" s="228"/>
      <c r="D149" s="228"/>
      <c r="E149" s="228"/>
      <c r="F149" s="228"/>
      <c r="G149" s="228"/>
      <c r="H149" s="228"/>
      <c r="I149" s="228"/>
      <c r="J149" s="228"/>
      <c r="K149" s="228"/>
      <c r="L149" s="228"/>
      <c r="M149" s="228"/>
      <c r="N149" s="228"/>
    </row>
    <row r="150" spans="1:14" ht="15.75" customHeight="1" x14ac:dyDescent="0.25">
      <c r="A150" s="228"/>
      <c r="B150" s="228"/>
      <c r="C150" s="228"/>
      <c r="D150" s="228"/>
      <c r="E150" s="228"/>
      <c r="F150" s="228"/>
      <c r="G150" s="228"/>
      <c r="H150" s="228"/>
      <c r="I150" s="228"/>
      <c r="J150" s="228"/>
      <c r="K150" s="228"/>
      <c r="L150" s="228"/>
      <c r="M150" s="228"/>
      <c r="N150" s="228"/>
    </row>
    <row r="151" spans="1:14" ht="15.75" customHeight="1" x14ac:dyDescent="0.25">
      <c r="A151" s="228"/>
      <c r="B151" s="228"/>
      <c r="C151" s="228"/>
      <c r="D151" s="228"/>
      <c r="E151" s="228"/>
      <c r="F151" s="228"/>
      <c r="G151" s="228"/>
      <c r="H151" s="228"/>
      <c r="I151" s="228"/>
      <c r="J151" s="228"/>
      <c r="K151" s="228"/>
      <c r="L151" s="228"/>
      <c r="M151" s="228"/>
      <c r="N151" s="228"/>
    </row>
    <row r="152" spans="1:14" ht="15.75" customHeight="1" x14ac:dyDescent="0.25">
      <c r="A152" s="228"/>
      <c r="B152" s="228"/>
      <c r="C152" s="228"/>
      <c r="D152" s="228"/>
      <c r="E152" s="228"/>
      <c r="F152" s="228"/>
      <c r="G152" s="228"/>
      <c r="H152" s="228"/>
      <c r="I152" s="228"/>
      <c r="J152" s="228"/>
      <c r="K152" s="228"/>
      <c r="L152" s="228"/>
      <c r="M152" s="228"/>
      <c r="N152" s="228"/>
    </row>
    <row r="153" spans="1:14" ht="15.75" customHeight="1" x14ac:dyDescent="0.25">
      <c r="A153" s="228"/>
      <c r="B153" s="228"/>
      <c r="C153" s="228"/>
      <c r="D153" s="228"/>
      <c r="E153" s="228"/>
      <c r="F153" s="228"/>
      <c r="G153" s="228"/>
      <c r="H153" s="228"/>
      <c r="I153" s="228"/>
      <c r="J153" s="228"/>
      <c r="K153" s="228"/>
      <c r="L153" s="228"/>
      <c r="M153" s="228"/>
      <c r="N153" s="228"/>
    </row>
    <row r="154" spans="1:14" ht="15.75" customHeight="1" x14ac:dyDescent="0.25">
      <c r="A154" s="228"/>
      <c r="B154" s="228"/>
      <c r="C154" s="228"/>
      <c r="D154" s="228"/>
      <c r="E154" s="228"/>
      <c r="F154" s="228"/>
      <c r="G154" s="228"/>
      <c r="H154" s="228"/>
      <c r="I154" s="228"/>
      <c r="J154" s="228"/>
      <c r="K154" s="228"/>
      <c r="L154" s="228"/>
      <c r="M154" s="228"/>
      <c r="N154" s="228"/>
    </row>
    <row r="155" spans="1:14" ht="15.75" customHeight="1" x14ac:dyDescent="0.25">
      <c r="A155" s="228"/>
      <c r="B155" s="228"/>
      <c r="C155" s="228"/>
      <c r="D155" s="228"/>
      <c r="E155" s="228"/>
      <c r="F155" s="228"/>
      <c r="G155" s="228"/>
      <c r="H155" s="228"/>
      <c r="I155" s="228"/>
      <c r="J155" s="228"/>
      <c r="K155" s="228"/>
      <c r="L155" s="228"/>
      <c r="M155" s="228"/>
      <c r="N155" s="228"/>
    </row>
    <row r="156" spans="1:14" ht="15.75" customHeight="1" x14ac:dyDescent="0.25">
      <c r="A156" s="228"/>
      <c r="B156" s="228"/>
      <c r="C156" s="228"/>
      <c r="D156" s="228"/>
      <c r="E156" s="228"/>
      <c r="F156" s="228"/>
      <c r="G156" s="228"/>
      <c r="H156" s="228"/>
      <c r="I156" s="228"/>
      <c r="J156" s="228"/>
      <c r="K156" s="228"/>
      <c r="L156" s="228"/>
      <c r="M156" s="228"/>
      <c r="N156" s="228"/>
    </row>
    <row r="157" spans="1:14" ht="15.75" customHeight="1" x14ac:dyDescent="0.25">
      <c r="A157" s="228"/>
      <c r="B157" s="228"/>
      <c r="C157" s="228"/>
      <c r="D157" s="228"/>
      <c r="E157" s="228"/>
      <c r="F157" s="228"/>
      <c r="G157" s="228"/>
      <c r="H157" s="228"/>
      <c r="I157" s="228"/>
      <c r="J157" s="228"/>
      <c r="K157" s="228"/>
      <c r="L157" s="228"/>
      <c r="M157" s="228"/>
      <c r="N157" s="228"/>
    </row>
    <row r="158" spans="1:14" ht="15.75" customHeight="1" x14ac:dyDescent="0.25">
      <c r="A158" s="228"/>
      <c r="B158" s="228"/>
      <c r="C158" s="228"/>
      <c r="D158" s="228"/>
      <c r="E158" s="228"/>
      <c r="F158" s="228"/>
      <c r="G158" s="228"/>
      <c r="H158" s="228"/>
      <c r="I158" s="228"/>
      <c r="J158" s="228"/>
      <c r="K158" s="228"/>
      <c r="L158" s="228"/>
      <c r="M158" s="228"/>
      <c r="N158" s="228"/>
    </row>
    <row r="159" spans="1:14" ht="15.75" customHeight="1" x14ac:dyDescent="0.25">
      <c r="A159" s="228"/>
      <c r="B159" s="228"/>
      <c r="C159" s="228"/>
      <c r="D159" s="228"/>
      <c r="E159" s="228"/>
      <c r="F159" s="228"/>
      <c r="G159" s="228"/>
      <c r="H159" s="228"/>
      <c r="I159" s="228"/>
      <c r="J159" s="228"/>
      <c r="K159" s="228"/>
      <c r="L159" s="228"/>
      <c r="M159" s="228"/>
      <c r="N159" s="228"/>
    </row>
    <row r="160" spans="1:14" ht="15.75" customHeight="1" x14ac:dyDescent="0.25">
      <c r="A160" s="228"/>
      <c r="B160" s="228"/>
      <c r="C160" s="228"/>
      <c r="D160" s="228"/>
      <c r="E160" s="228"/>
      <c r="F160" s="228"/>
      <c r="G160" s="228"/>
      <c r="H160" s="228"/>
      <c r="I160" s="228"/>
      <c r="J160" s="228"/>
      <c r="K160" s="228"/>
      <c r="L160" s="228"/>
      <c r="M160" s="228"/>
      <c r="N160" s="228"/>
    </row>
    <row r="161" spans="1:14" ht="15.75" customHeight="1" x14ac:dyDescent="0.25">
      <c r="A161" s="228"/>
      <c r="B161" s="228"/>
      <c r="C161" s="228"/>
      <c r="D161" s="228"/>
      <c r="E161" s="228"/>
      <c r="F161" s="228"/>
      <c r="G161" s="228"/>
      <c r="H161" s="228"/>
      <c r="I161" s="228"/>
      <c r="J161" s="228"/>
      <c r="K161" s="228"/>
      <c r="L161" s="228"/>
      <c r="M161" s="228"/>
      <c r="N161" s="228"/>
    </row>
    <row r="162" spans="1:14" ht="15.75" customHeight="1" x14ac:dyDescent="0.25">
      <c r="A162" s="228"/>
      <c r="B162" s="228"/>
      <c r="C162" s="228"/>
      <c r="D162" s="228"/>
      <c r="E162" s="228"/>
      <c r="F162" s="228"/>
      <c r="G162" s="228"/>
      <c r="H162" s="228"/>
      <c r="I162" s="228"/>
      <c r="J162" s="228"/>
      <c r="K162" s="228"/>
      <c r="L162" s="228"/>
      <c r="M162" s="228"/>
      <c r="N162" s="228"/>
    </row>
    <row r="163" spans="1:14" ht="15.75" customHeight="1" x14ac:dyDescent="0.25">
      <c r="A163" s="228"/>
      <c r="B163" s="228"/>
      <c r="C163" s="228"/>
      <c r="D163" s="228"/>
      <c r="E163" s="228"/>
      <c r="F163" s="228"/>
      <c r="G163" s="228"/>
      <c r="H163" s="228"/>
      <c r="I163" s="228"/>
      <c r="J163" s="228"/>
      <c r="K163" s="228"/>
      <c r="L163" s="228"/>
      <c r="M163" s="228"/>
      <c r="N163" s="228"/>
    </row>
    <row r="164" spans="1:14" ht="15.75" customHeight="1" x14ac:dyDescent="0.25">
      <c r="A164" s="228"/>
      <c r="B164" s="228"/>
      <c r="C164" s="228"/>
      <c r="D164" s="228"/>
      <c r="E164" s="228"/>
      <c r="F164" s="228"/>
      <c r="G164" s="228"/>
      <c r="H164" s="228"/>
      <c r="I164" s="228"/>
      <c r="J164" s="228"/>
      <c r="K164" s="228"/>
      <c r="L164" s="228"/>
      <c r="M164" s="228"/>
      <c r="N164" s="228"/>
    </row>
    <row r="165" spans="1:14" ht="15.75" customHeight="1" x14ac:dyDescent="0.25">
      <c r="A165" s="228"/>
      <c r="B165" s="228"/>
      <c r="C165" s="228"/>
      <c r="D165" s="228"/>
      <c r="E165" s="228"/>
      <c r="F165" s="228"/>
      <c r="G165" s="228"/>
      <c r="H165" s="228"/>
      <c r="I165" s="228"/>
      <c r="J165" s="228"/>
      <c r="K165" s="228"/>
      <c r="L165" s="228"/>
      <c r="M165" s="228"/>
      <c r="N165" s="228"/>
    </row>
    <row r="166" spans="1:14" ht="15.75" customHeight="1" x14ac:dyDescent="0.25">
      <c r="A166" s="228"/>
      <c r="B166" s="228"/>
      <c r="C166" s="228"/>
      <c r="D166" s="228"/>
      <c r="E166" s="228"/>
      <c r="F166" s="228"/>
      <c r="G166" s="228"/>
      <c r="H166" s="228"/>
      <c r="I166" s="228"/>
      <c r="J166" s="228"/>
      <c r="K166" s="228"/>
      <c r="L166" s="228"/>
      <c r="M166" s="228"/>
      <c r="N166" s="228"/>
    </row>
    <row r="167" spans="1:14" ht="15.75" customHeight="1" x14ac:dyDescent="0.25">
      <c r="A167" s="228"/>
      <c r="B167" s="228"/>
      <c r="C167" s="228"/>
      <c r="D167" s="228"/>
      <c r="E167" s="228"/>
      <c r="F167" s="228"/>
      <c r="G167" s="228"/>
      <c r="H167" s="228"/>
      <c r="I167" s="228"/>
      <c r="J167" s="228"/>
      <c r="K167" s="228"/>
      <c r="L167" s="228"/>
      <c r="M167" s="228"/>
      <c r="N167" s="228"/>
    </row>
    <row r="168" spans="1:14" ht="15.75" customHeight="1" x14ac:dyDescent="0.25">
      <c r="A168" s="228"/>
      <c r="B168" s="228"/>
      <c r="C168" s="228"/>
      <c r="D168" s="228"/>
      <c r="E168" s="228"/>
      <c r="F168" s="228"/>
      <c r="G168" s="228"/>
      <c r="H168" s="228"/>
      <c r="I168" s="228"/>
      <c r="J168" s="228"/>
      <c r="K168" s="228"/>
      <c r="L168" s="228"/>
      <c r="M168" s="228"/>
      <c r="N168" s="228"/>
    </row>
    <row r="169" spans="1:14" ht="15.75" customHeight="1" x14ac:dyDescent="0.25">
      <c r="A169" s="228"/>
      <c r="B169" s="228"/>
      <c r="C169" s="228"/>
      <c r="D169" s="228"/>
      <c r="E169" s="228"/>
      <c r="F169" s="228"/>
      <c r="G169" s="228"/>
      <c r="H169" s="228"/>
      <c r="I169" s="228"/>
      <c r="J169" s="228"/>
      <c r="K169" s="228"/>
      <c r="L169" s="228"/>
      <c r="M169" s="228"/>
      <c r="N169" s="228"/>
    </row>
    <row r="170" spans="1:14" ht="15.75" customHeight="1" x14ac:dyDescent="0.25">
      <c r="A170" s="228"/>
      <c r="B170" s="228"/>
      <c r="C170" s="228"/>
      <c r="D170" s="228"/>
      <c r="E170" s="228"/>
      <c r="F170" s="228"/>
      <c r="G170" s="228"/>
      <c r="H170" s="228"/>
      <c r="I170" s="228"/>
      <c r="J170" s="228"/>
      <c r="K170" s="228"/>
      <c r="L170" s="228"/>
      <c r="M170" s="228"/>
      <c r="N170" s="228"/>
    </row>
    <row r="171" spans="1:14" ht="15.75" customHeight="1" x14ac:dyDescent="0.25">
      <c r="A171" s="228"/>
      <c r="B171" s="228"/>
      <c r="C171" s="228"/>
      <c r="D171" s="228"/>
      <c r="E171" s="228"/>
      <c r="F171" s="228"/>
      <c r="G171" s="228"/>
      <c r="H171" s="228"/>
      <c r="I171" s="228"/>
      <c r="J171" s="228"/>
      <c r="K171" s="228"/>
      <c r="L171" s="228"/>
      <c r="M171" s="228"/>
      <c r="N171" s="228"/>
    </row>
    <row r="172" spans="1:14" ht="15.75" customHeight="1" x14ac:dyDescent="0.25">
      <c r="A172" s="228"/>
      <c r="B172" s="228"/>
      <c r="C172" s="228"/>
      <c r="D172" s="228"/>
      <c r="E172" s="228"/>
      <c r="F172" s="228"/>
      <c r="G172" s="228"/>
      <c r="H172" s="228"/>
      <c r="I172" s="228"/>
      <c r="J172" s="228"/>
      <c r="K172" s="228"/>
      <c r="L172" s="228"/>
      <c r="M172" s="228"/>
      <c r="N172" s="228"/>
    </row>
    <row r="173" spans="1:14" ht="15.75" customHeight="1" x14ac:dyDescent="0.25">
      <c r="A173" s="228"/>
      <c r="B173" s="228"/>
      <c r="C173" s="228"/>
      <c r="D173" s="228"/>
      <c r="E173" s="228"/>
      <c r="F173" s="228"/>
      <c r="G173" s="228"/>
      <c r="H173" s="228"/>
      <c r="I173" s="228"/>
      <c r="J173" s="228"/>
      <c r="K173" s="228"/>
      <c r="L173" s="228"/>
      <c r="M173" s="228"/>
      <c r="N173" s="228"/>
    </row>
    <row r="174" spans="1:14" ht="15.75" customHeight="1" x14ac:dyDescent="0.25">
      <c r="A174" s="228"/>
      <c r="B174" s="228"/>
      <c r="C174" s="228"/>
      <c r="D174" s="228"/>
      <c r="E174" s="228"/>
      <c r="F174" s="228"/>
      <c r="G174" s="228"/>
      <c r="H174" s="228"/>
      <c r="I174" s="228"/>
      <c r="J174" s="228"/>
      <c r="K174" s="228"/>
      <c r="L174" s="228"/>
      <c r="M174" s="228"/>
      <c r="N174" s="228"/>
    </row>
    <row r="175" spans="1:14" ht="15.75" customHeight="1" x14ac:dyDescent="0.25">
      <c r="A175" s="228"/>
      <c r="B175" s="228"/>
      <c r="C175" s="228"/>
      <c r="D175" s="228"/>
      <c r="E175" s="228"/>
      <c r="F175" s="228"/>
      <c r="G175" s="228"/>
      <c r="H175" s="228"/>
      <c r="I175" s="228"/>
      <c r="J175" s="228"/>
      <c r="K175" s="228"/>
      <c r="L175" s="228"/>
      <c r="M175" s="228"/>
      <c r="N175" s="228"/>
    </row>
    <row r="176" spans="1:14" ht="15.75" customHeight="1" x14ac:dyDescent="0.25">
      <c r="A176" s="228"/>
      <c r="B176" s="228"/>
      <c r="C176" s="228"/>
      <c r="D176" s="228"/>
      <c r="E176" s="228"/>
      <c r="F176" s="228"/>
      <c r="G176" s="228"/>
      <c r="H176" s="228"/>
      <c r="I176" s="228"/>
      <c r="J176" s="228"/>
      <c r="K176" s="228"/>
      <c r="L176" s="228"/>
      <c r="M176" s="228"/>
      <c r="N176" s="228"/>
    </row>
    <row r="177" spans="1:14" ht="15.75" customHeight="1" x14ac:dyDescent="0.25">
      <c r="A177" s="228"/>
      <c r="B177" s="228"/>
      <c r="C177" s="228"/>
      <c r="D177" s="228"/>
      <c r="E177" s="228"/>
      <c r="F177" s="228"/>
      <c r="G177" s="228"/>
      <c r="H177" s="228"/>
      <c r="I177" s="228"/>
      <c r="J177" s="228"/>
      <c r="K177" s="228"/>
      <c r="L177" s="228"/>
      <c r="M177" s="228"/>
      <c r="N177" s="228"/>
    </row>
    <row r="178" spans="1:14" ht="15.75" customHeight="1" x14ac:dyDescent="0.25">
      <c r="A178" s="228"/>
      <c r="B178" s="228"/>
      <c r="C178" s="228"/>
      <c r="D178" s="228"/>
      <c r="E178" s="228"/>
      <c r="F178" s="228"/>
      <c r="G178" s="228"/>
      <c r="H178" s="228"/>
      <c r="I178" s="228"/>
      <c r="J178" s="228"/>
      <c r="K178" s="228"/>
      <c r="L178" s="228"/>
      <c r="M178" s="228"/>
      <c r="N178" s="228"/>
    </row>
    <row r="179" spans="1:14" ht="15.75" customHeight="1" x14ac:dyDescent="0.25">
      <c r="A179" s="228"/>
      <c r="B179" s="228"/>
      <c r="C179" s="228"/>
      <c r="D179" s="228"/>
      <c r="E179" s="228"/>
      <c r="F179" s="228"/>
      <c r="G179" s="228"/>
      <c r="H179" s="228"/>
      <c r="I179" s="228"/>
      <c r="J179" s="228"/>
      <c r="K179" s="228"/>
      <c r="L179" s="228"/>
      <c r="M179" s="228"/>
      <c r="N179" s="228"/>
    </row>
    <row r="180" spans="1:14" ht="15.75" customHeight="1" x14ac:dyDescent="0.25">
      <c r="A180" s="228"/>
      <c r="B180" s="228"/>
      <c r="C180" s="228"/>
      <c r="D180" s="228"/>
      <c r="E180" s="228"/>
      <c r="F180" s="228"/>
      <c r="G180" s="228"/>
      <c r="H180" s="228"/>
      <c r="I180" s="228"/>
      <c r="J180" s="228"/>
      <c r="K180" s="228"/>
      <c r="L180" s="228"/>
      <c r="M180" s="228"/>
      <c r="N180" s="228"/>
    </row>
    <row r="181" spans="1:14" ht="15.75" customHeight="1" x14ac:dyDescent="0.25">
      <c r="A181" s="228"/>
      <c r="B181" s="228"/>
      <c r="C181" s="228"/>
      <c r="D181" s="228"/>
      <c r="E181" s="228"/>
      <c r="F181" s="228"/>
      <c r="G181" s="228"/>
      <c r="H181" s="228"/>
      <c r="I181" s="228"/>
      <c r="J181" s="228"/>
      <c r="K181" s="228"/>
      <c r="L181" s="228"/>
      <c r="M181" s="228"/>
      <c r="N181" s="228"/>
    </row>
    <row r="182" spans="1:14" ht="15.75" customHeight="1" x14ac:dyDescent="0.25">
      <c r="A182" s="228"/>
      <c r="B182" s="228"/>
      <c r="C182" s="228"/>
      <c r="D182" s="228"/>
      <c r="E182" s="228"/>
      <c r="F182" s="228"/>
      <c r="G182" s="228"/>
      <c r="H182" s="228"/>
      <c r="I182" s="228"/>
      <c r="J182" s="228"/>
      <c r="K182" s="228"/>
      <c r="L182" s="228"/>
      <c r="M182" s="228"/>
      <c r="N182" s="228"/>
    </row>
    <row r="183" spans="1:14" ht="15.75" customHeight="1" x14ac:dyDescent="0.25">
      <c r="A183" s="228"/>
      <c r="B183" s="228"/>
      <c r="C183" s="228"/>
      <c r="D183" s="228"/>
      <c r="E183" s="228"/>
      <c r="F183" s="228"/>
      <c r="G183" s="228"/>
      <c r="H183" s="228"/>
      <c r="I183" s="228"/>
      <c r="J183" s="228"/>
      <c r="K183" s="228"/>
      <c r="L183" s="228"/>
      <c r="M183" s="228"/>
      <c r="N183" s="228"/>
    </row>
    <row r="184" spans="1:14" ht="15.75" customHeight="1" x14ac:dyDescent="0.25">
      <c r="A184" s="228"/>
      <c r="B184" s="228"/>
      <c r="C184" s="228"/>
      <c r="D184" s="228"/>
      <c r="E184" s="228"/>
      <c r="F184" s="228"/>
      <c r="G184" s="228"/>
      <c r="H184" s="228"/>
      <c r="I184" s="228"/>
      <c r="J184" s="228"/>
      <c r="K184" s="228"/>
      <c r="L184" s="228"/>
      <c r="M184" s="228"/>
      <c r="N184" s="228"/>
    </row>
    <row r="185" spans="1:14" ht="15.75" customHeight="1" x14ac:dyDescent="0.25">
      <c r="A185" s="228"/>
      <c r="B185" s="228"/>
      <c r="C185" s="228"/>
      <c r="D185" s="228"/>
      <c r="E185" s="228"/>
      <c r="F185" s="228"/>
      <c r="G185" s="228"/>
      <c r="H185" s="228"/>
      <c r="I185" s="228"/>
      <c r="J185" s="228"/>
      <c r="K185" s="228"/>
      <c r="L185" s="228"/>
      <c r="M185" s="228"/>
      <c r="N185" s="228"/>
    </row>
    <row r="186" spans="1:14" ht="15.75" customHeight="1" x14ac:dyDescent="0.25">
      <c r="A186" s="228"/>
      <c r="B186" s="228"/>
      <c r="C186" s="228"/>
      <c r="D186" s="228"/>
      <c r="E186" s="228"/>
      <c r="F186" s="228"/>
      <c r="G186" s="228"/>
      <c r="H186" s="228"/>
      <c r="I186" s="228"/>
      <c r="J186" s="228"/>
      <c r="K186" s="228"/>
      <c r="L186" s="228"/>
      <c r="M186" s="228"/>
      <c r="N186" s="228"/>
    </row>
    <row r="187" spans="1:14" ht="15.75" customHeight="1" x14ac:dyDescent="0.25">
      <c r="A187" s="228"/>
      <c r="B187" s="228"/>
      <c r="C187" s="228"/>
      <c r="D187" s="228"/>
      <c r="E187" s="228"/>
      <c r="F187" s="228"/>
      <c r="G187" s="228"/>
      <c r="H187" s="228"/>
      <c r="I187" s="228"/>
      <c r="J187" s="228"/>
      <c r="K187" s="228"/>
      <c r="L187" s="228"/>
      <c r="M187" s="228"/>
      <c r="N187" s="228"/>
    </row>
    <row r="188" spans="1:14" ht="15.75" customHeight="1" x14ac:dyDescent="0.25">
      <c r="A188" s="228"/>
      <c r="B188" s="228"/>
      <c r="C188" s="228"/>
      <c r="D188" s="228"/>
      <c r="E188" s="228"/>
      <c r="F188" s="228"/>
      <c r="G188" s="228"/>
      <c r="H188" s="228"/>
      <c r="I188" s="228"/>
      <c r="J188" s="228"/>
      <c r="K188" s="228"/>
      <c r="L188" s="228"/>
      <c r="M188" s="228"/>
      <c r="N188" s="228"/>
    </row>
    <row r="189" spans="1:14" ht="15.75" customHeight="1" x14ac:dyDescent="0.25">
      <c r="A189" s="228"/>
      <c r="B189" s="228"/>
      <c r="C189" s="228"/>
      <c r="D189" s="228"/>
      <c r="E189" s="228"/>
      <c r="F189" s="228"/>
      <c r="G189" s="228"/>
      <c r="H189" s="228"/>
      <c r="I189" s="228"/>
      <c r="J189" s="228"/>
      <c r="K189" s="228"/>
      <c r="L189" s="228"/>
      <c r="M189" s="228"/>
      <c r="N189" s="228"/>
    </row>
    <row r="190" spans="1:14" ht="15.75" customHeight="1" x14ac:dyDescent="0.25">
      <c r="A190" s="228"/>
      <c r="B190" s="228"/>
      <c r="C190" s="228"/>
      <c r="D190" s="228"/>
      <c r="E190" s="228"/>
      <c r="F190" s="228"/>
      <c r="G190" s="228"/>
      <c r="H190" s="228"/>
      <c r="I190" s="228"/>
      <c r="J190" s="228"/>
      <c r="K190" s="228"/>
      <c r="L190" s="228"/>
      <c r="M190" s="228"/>
      <c r="N190" s="228"/>
    </row>
    <row r="191" spans="1:14" ht="15.75" customHeight="1" x14ac:dyDescent="0.25">
      <c r="A191" s="228"/>
      <c r="B191" s="228"/>
      <c r="C191" s="228"/>
      <c r="D191" s="228"/>
      <c r="E191" s="228"/>
      <c r="F191" s="228"/>
      <c r="G191" s="228"/>
      <c r="H191" s="228"/>
      <c r="I191" s="228"/>
      <c r="J191" s="228"/>
      <c r="K191" s="228"/>
      <c r="L191" s="228"/>
      <c r="M191" s="228"/>
      <c r="N191" s="228"/>
    </row>
    <row r="192" spans="1:14" ht="15.75" customHeight="1" x14ac:dyDescent="0.25">
      <c r="A192" s="228"/>
      <c r="B192" s="228"/>
      <c r="C192" s="228"/>
      <c r="D192" s="228"/>
      <c r="E192" s="228"/>
      <c r="F192" s="228"/>
      <c r="G192" s="228"/>
      <c r="H192" s="228"/>
      <c r="I192" s="228"/>
      <c r="J192" s="228"/>
      <c r="K192" s="228"/>
      <c r="L192" s="228"/>
      <c r="M192" s="228"/>
      <c r="N192" s="228"/>
    </row>
    <row r="193" spans="1:14" ht="15.75" customHeight="1" x14ac:dyDescent="0.25">
      <c r="A193" s="228"/>
      <c r="B193" s="228"/>
      <c r="C193" s="228"/>
      <c r="D193" s="228"/>
      <c r="E193" s="228"/>
      <c r="F193" s="228"/>
      <c r="G193" s="228"/>
      <c r="H193" s="228"/>
      <c r="I193" s="228"/>
      <c r="J193" s="228"/>
      <c r="K193" s="228"/>
      <c r="L193" s="228"/>
      <c r="M193" s="228"/>
      <c r="N193" s="228"/>
    </row>
    <row r="194" spans="1:14" ht="15.75" customHeight="1" x14ac:dyDescent="0.25">
      <c r="A194" s="228"/>
      <c r="B194" s="228"/>
      <c r="C194" s="228"/>
      <c r="D194" s="228"/>
      <c r="E194" s="228"/>
      <c r="F194" s="228"/>
      <c r="G194" s="228"/>
      <c r="H194" s="228"/>
      <c r="I194" s="228"/>
      <c r="J194" s="228"/>
      <c r="K194" s="228"/>
      <c r="L194" s="228"/>
      <c r="M194" s="228"/>
      <c r="N194" s="228"/>
    </row>
    <row r="195" spans="1:14" ht="15.75" customHeight="1" x14ac:dyDescent="0.25">
      <c r="A195" s="228"/>
      <c r="B195" s="228"/>
      <c r="C195" s="228"/>
      <c r="D195" s="228"/>
      <c r="E195" s="228"/>
      <c r="F195" s="228"/>
      <c r="G195" s="228"/>
      <c r="H195" s="228"/>
      <c r="I195" s="228"/>
      <c r="J195" s="228"/>
      <c r="K195" s="228"/>
      <c r="L195" s="228"/>
      <c r="M195" s="228"/>
      <c r="N195" s="228"/>
    </row>
    <row r="196" spans="1:14" ht="15.75" customHeight="1" x14ac:dyDescent="0.25">
      <c r="A196" s="228"/>
      <c r="B196" s="228"/>
      <c r="C196" s="228"/>
      <c r="D196" s="228"/>
      <c r="E196" s="228"/>
      <c r="F196" s="228"/>
      <c r="G196" s="228"/>
      <c r="H196" s="228"/>
      <c r="I196" s="228"/>
      <c r="J196" s="228"/>
      <c r="K196" s="228"/>
      <c r="L196" s="228"/>
      <c r="M196" s="228"/>
      <c r="N196" s="228"/>
    </row>
    <row r="197" spans="1:14" ht="15.75" customHeight="1" x14ac:dyDescent="0.25">
      <c r="A197" s="228"/>
      <c r="B197" s="228"/>
      <c r="C197" s="228"/>
      <c r="D197" s="228"/>
      <c r="E197" s="228"/>
      <c r="F197" s="228"/>
      <c r="G197" s="228"/>
      <c r="H197" s="228"/>
      <c r="I197" s="228"/>
      <c r="J197" s="228"/>
      <c r="K197" s="228"/>
      <c r="L197" s="228"/>
      <c r="M197" s="228"/>
      <c r="N197" s="228"/>
    </row>
    <row r="198" spans="1:14" ht="15.75" customHeight="1" x14ac:dyDescent="0.25">
      <c r="A198" s="228"/>
      <c r="B198" s="228"/>
      <c r="C198" s="228"/>
      <c r="D198" s="228"/>
      <c r="E198" s="228"/>
      <c r="F198" s="228"/>
      <c r="G198" s="228"/>
      <c r="H198" s="228"/>
      <c r="I198" s="228"/>
      <c r="J198" s="228"/>
      <c r="K198" s="228"/>
      <c r="L198" s="228"/>
      <c r="M198" s="228"/>
      <c r="N198" s="228"/>
    </row>
    <row r="199" spans="1:14" ht="15.75" customHeight="1" x14ac:dyDescent="0.25">
      <c r="A199" s="228"/>
      <c r="B199" s="228"/>
      <c r="C199" s="228"/>
      <c r="D199" s="228"/>
      <c r="E199" s="228"/>
      <c r="F199" s="228"/>
      <c r="G199" s="228"/>
      <c r="H199" s="228"/>
      <c r="I199" s="228"/>
      <c r="J199" s="228"/>
      <c r="K199" s="228"/>
      <c r="L199" s="228"/>
      <c r="M199" s="228"/>
      <c r="N199" s="228"/>
    </row>
    <row r="200" spans="1:14" ht="15.75" customHeight="1" x14ac:dyDescent="0.25">
      <c r="A200" s="228"/>
      <c r="B200" s="228"/>
      <c r="C200" s="228"/>
      <c r="D200" s="228"/>
      <c r="E200" s="228"/>
      <c r="F200" s="228"/>
      <c r="G200" s="228"/>
      <c r="H200" s="228"/>
      <c r="I200" s="228"/>
      <c r="J200" s="228"/>
      <c r="K200" s="228"/>
      <c r="L200" s="228"/>
      <c r="M200" s="228"/>
      <c r="N200" s="228"/>
    </row>
    <row r="201" spans="1:14" ht="15.75" customHeight="1" x14ac:dyDescent="0.25">
      <c r="A201" s="228"/>
      <c r="B201" s="228"/>
      <c r="C201" s="228"/>
      <c r="D201" s="228"/>
      <c r="E201" s="228"/>
      <c r="F201" s="228"/>
      <c r="G201" s="228"/>
      <c r="H201" s="228"/>
      <c r="I201" s="228"/>
      <c r="J201" s="228"/>
      <c r="K201" s="228"/>
      <c r="L201" s="228"/>
      <c r="M201" s="228"/>
      <c r="N201" s="228"/>
    </row>
    <row r="202" spans="1:14" ht="15.75" customHeight="1" x14ac:dyDescent="0.25">
      <c r="A202" s="228"/>
      <c r="B202" s="228"/>
      <c r="C202" s="228"/>
      <c r="D202" s="228"/>
      <c r="E202" s="228"/>
      <c r="F202" s="228"/>
      <c r="G202" s="228"/>
      <c r="H202" s="228"/>
      <c r="I202" s="228"/>
      <c r="J202" s="228"/>
      <c r="K202" s="228"/>
      <c r="L202" s="228"/>
      <c r="M202" s="228"/>
      <c r="N202" s="228"/>
    </row>
    <row r="203" spans="1:14" ht="15.75" customHeight="1" x14ac:dyDescent="0.25">
      <c r="A203" s="228"/>
      <c r="B203" s="228"/>
      <c r="C203" s="228"/>
      <c r="D203" s="228"/>
      <c r="E203" s="228"/>
      <c r="F203" s="228"/>
      <c r="G203" s="228"/>
      <c r="H203" s="228"/>
      <c r="I203" s="228"/>
      <c r="J203" s="228"/>
      <c r="K203" s="228"/>
      <c r="L203" s="228"/>
      <c r="M203" s="228"/>
      <c r="N203" s="228"/>
    </row>
    <row r="204" spans="1:14" ht="15.75" customHeight="1" x14ac:dyDescent="0.25">
      <c r="A204" s="228"/>
      <c r="B204" s="228"/>
      <c r="C204" s="228"/>
      <c r="D204" s="228"/>
      <c r="E204" s="228"/>
      <c r="F204" s="228"/>
      <c r="G204" s="228"/>
      <c r="H204" s="228"/>
      <c r="I204" s="228"/>
      <c r="J204" s="228"/>
      <c r="K204" s="228"/>
      <c r="L204" s="228"/>
      <c r="M204" s="228"/>
      <c r="N204" s="228"/>
    </row>
    <row r="205" spans="1:14" ht="15.75" customHeight="1" x14ac:dyDescent="0.25">
      <c r="A205" s="228"/>
      <c r="B205" s="228"/>
      <c r="C205" s="228"/>
      <c r="D205" s="228"/>
      <c r="E205" s="228"/>
      <c r="F205" s="228"/>
      <c r="G205" s="228"/>
      <c r="H205" s="228"/>
      <c r="I205" s="228"/>
      <c r="J205" s="228"/>
      <c r="K205" s="228"/>
      <c r="L205" s="228"/>
      <c r="M205" s="228"/>
      <c r="N205" s="228"/>
    </row>
    <row r="206" spans="1:14" ht="15.75" customHeight="1" x14ac:dyDescent="0.25">
      <c r="A206" s="228"/>
      <c r="B206" s="228"/>
      <c r="C206" s="228"/>
      <c r="D206" s="228"/>
      <c r="E206" s="228"/>
      <c r="F206" s="228"/>
      <c r="G206" s="228"/>
      <c r="H206" s="228"/>
      <c r="I206" s="228"/>
      <c r="J206" s="228"/>
      <c r="K206" s="228"/>
      <c r="L206" s="228"/>
      <c r="M206" s="228"/>
      <c r="N206" s="228"/>
    </row>
    <row r="207" spans="1:14" ht="15.75" customHeight="1" x14ac:dyDescent="0.25">
      <c r="A207" s="228"/>
      <c r="B207" s="228"/>
      <c r="C207" s="228"/>
      <c r="D207" s="228"/>
      <c r="E207" s="228"/>
      <c r="F207" s="228"/>
      <c r="G207" s="228"/>
      <c r="H207" s="228"/>
      <c r="I207" s="228"/>
      <c r="J207" s="228"/>
      <c r="K207" s="228"/>
      <c r="L207" s="228"/>
      <c r="M207" s="228"/>
      <c r="N207" s="228"/>
    </row>
    <row r="208" spans="1:14" ht="15.75" customHeight="1" x14ac:dyDescent="0.25">
      <c r="A208" s="228"/>
      <c r="B208" s="228"/>
      <c r="C208" s="228"/>
      <c r="D208" s="228"/>
      <c r="E208" s="228"/>
      <c r="F208" s="228"/>
      <c r="G208" s="228"/>
      <c r="H208" s="228"/>
      <c r="I208" s="228"/>
      <c r="J208" s="228"/>
      <c r="K208" s="228"/>
      <c r="L208" s="228"/>
      <c r="M208" s="228"/>
      <c r="N208" s="228"/>
    </row>
    <row r="209" spans="1:14" ht="15.75" customHeight="1" x14ac:dyDescent="0.25">
      <c r="A209" s="228"/>
      <c r="B209" s="228"/>
      <c r="C209" s="228"/>
      <c r="D209" s="228"/>
      <c r="E209" s="228"/>
      <c r="F209" s="228"/>
      <c r="G209" s="228"/>
      <c r="H209" s="228"/>
      <c r="I209" s="228"/>
      <c r="J209" s="228"/>
      <c r="K209" s="228"/>
      <c r="L209" s="228"/>
      <c r="M209" s="228"/>
      <c r="N209" s="228"/>
    </row>
    <row r="210" spans="1:14" ht="15.75" customHeight="1" x14ac:dyDescent="0.25">
      <c r="A210" s="228"/>
      <c r="B210" s="228"/>
      <c r="C210" s="228"/>
      <c r="D210" s="228"/>
      <c r="E210" s="228"/>
      <c r="F210" s="228"/>
      <c r="G210" s="228"/>
      <c r="H210" s="228"/>
      <c r="I210" s="228"/>
      <c r="J210" s="228"/>
      <c r="K210" s="228"/>
      <c r="L210" s="228"/>
      <c r="M210" s="228"/>
      <c r="N210" s="228"/>
    </row>
    <row r="211" spans="1:14" ht="15.75" customHeight="1" x14ac:dyDescent="0.25">
      <c r="A211" s="228"/>
      <c r="B211" s="228"/>
      <c r="C211" s="228"/>
      <c r="D211" s="228"/>
      <c r="E211" s="228"/>
      <c r="F211" s="228"/>
      <c r="G211" s="228"/>
      <c r="H211" s="228"/>
      <c r="I211" s="228"/>
      <c r="J211" s="228"/>
      <c r="K211" s="228"/>
      <c r="L211" s="228"/>
      <c r="M211" s="228"/>
      <c r="N211" s="228"/>
    </row>
    <row r="212" spans="1:14" ht="15.75" customHeight="1" x14ac:dyDescent="0.25">
      <c r="A212" s="228"/>
      <c r="B212" s="228"/>
      <c r="C212" s="228"/>
      <c r="D212" s="228"/>
      <c r="E212" s="228"/>
      <c r="F212" s="228"/>
      <c r="G212" s="228"/>
      <c r="H212" s="228"/>
      <c r="I212" s="228"/>
      <c r="J212" s="228"/>
      <c r="K212" s="228"/>
      <c r="L212" s="228"/>
      <c r="M212" s="228"/>
      <c r="N212" s="228"/>
    </row>
    <row r="213" spans="1:14" ht="15.75" customHeight="1" x14ac:dyDescent="0.25">
      <c r="A213" s="162"/>
      <c r="B213" s="162"/>
      <c r="C213" s="162"/>
      <c r="D213" s="162"/>
      <c r="E213" s="162"/>
      <c r="F213" s="162"/>
      <c r="G213" s="162"/>
      <c r="H213" s="162"/>
      <c r="I213" s="162"/>
      <c r="J213" s="162"/>
      <c r="K213" s="162"/>
      <c r="L213" s="162"/>
      <c r="M213" s="162"/>
      <c r="N213" s="162"/>
    </row>
    <row r="214" spans="1:14" ht="15.75" customHeight="1" x14ac:dyDescent="0.25">
      <c r="A214" s="162"/>
      <c r="B214" s="162"/>
      <c r="C214" s="162"/>
      <c r="D214" s="162"/>
      <c r="E214" s="162"/>
      <c r="F214" s="162"/>
      <c r="G214" s="162"/>
      <c r="H214" s="162"/>
      <c r="I214" s="162"/>
      <c r="J214" s="162"/>
      <c r="K214" s="162"/>
      <c r="L214" s="162"/>
      <c r="M214" s="162"/>
      <c r="N214" s="162"/>
    </row>
    <row r="215" spans="1:14" ht="15.75" customHeight="1" x14ac:dyDescent="0.25">
      <c r="A215" s="162"/>
      <c r="B215" s="162"/>
      <c r="C215" s="162"/>
      <c r="D215" s="162"/>
      <c r="E215" s="162"/>
      <c r="F215" s="162"/>
      <c r="G215" s="162"/>
      <c r="H215" s="162"/>
      <c r="I215" s="162"/>
      <c r="J215" s="162"/>
      <c r="K215" s="162"/>
      <c r="L215" s="162"/>
      <c r="M215" s="162"/>
      <c r="N215" s="162"/>
    </row>
    <row r="216" spans="1:14" ht="15.75" customHeight="1" x14ac:dyDescent="0.25">
      <c r="A216" s="162"/>
      <c r="B216" s="162"/>
      <c r="C216" s="162"/>
      <c r="D216" s="162"/>
      <c r="E216" s="162"/>
      <c r="F216" s="162"/>
      <c r="G216" s="162"/>
      <c r="H216" s="162"/>
      <c r="I216" s="162"/>
      <c r="J216" s="162"/>
      <c r="K216" s="162"/>
      <c r="L216" s="162"/>
      <c r="M216" s="162"/>
      <c r="N216" s="162"/>
    </row>
    <row r="217" spans="1:14" ht="15.75" customHeight="1" x14ac:dyDescent="0.25">
      <c r="A217" s="162"/>
      <c r="B217" s="162"/>
      <c r="C217" s="162"/>
      <c r="D217" s="162"/>
      <c r="E217" s="162"/>
      <c r="F217" s="162"/>
      <c r="G217" s="162"/>
      <c r="H217" s="162"/>
      <c r="I217" s="162"/>
      <c r="J217" s="162"/>
      <c r="K217" s="162"/>
      <c r="L217" s="162"/>
      <c r="M217" s="162"/>
      <c r="N217" s="162"/>
    </row>
    <row r="218" spans="1:14" ht="15.75" customHeight="1" x14ac:dyDescent="0.25">
      <c r="A218" s="162"/>
      <c r="B218" s="162"/>
      <c r="C218" s="162"/>
      <c r="D218" s="162"/>
      <c r="E218" s="162"/>
      <c r="F218" s="162"/>
      <c r="G218" s="162"/>
      <c r="H218" s="162"/>
      <c r="I218" s="162"/>
      <c r="J218" s="162"/>
      <c r="K218" s="162"/>
      <c r="L218" s="162"/>
      <c r="M218" s="162"/>
      <c r="N218" s="162"/>
    </row>
    <row r="219" spans="1:14" ht="15.75" customHeight="1" x14ac:dyDescent="0.25">
      <c r="A219" s="162"/>
      <c r="B219" s="162"/>
      <c r="C219" s="162"/>
      <c r="D219" s="162"/>
      <c r="E219" s="162"/>
      <c r="F219" s="162"/>
      <c r="G219" s="162"/>
      <c r="H219" s="162"/>
      <c r="I219" s="162"/>
      <c r="J219" s="162"/>
      <c r="K219" s="162"/>
      <c r="L219" s="162"/>
      <c r="M219" s="162"/>
      <c r="N219" s="162"/>
    </row>
    <row r="220" spans="1:14" ht="15.75" customHeight="1" x14ac:dyDescent="0.25">
      <c r="A220" s="162"/>
      <c r="B220" s="162"/>
      <c r="C220" s="162"/>
      <c r="D220" s="162"/>
      <c r="E220" s="162"/>
      <c r="F220" s="162"/>
      <c r="G220" s="162"/>
      <c r="H220" s="162"/>
      <c r="I220" s="162"/>
      <c r="J220" s="162"/>
      <c r="K220" s="162"/>
      <c r="L220" s="162"/>
      <c r="M220" s="162"/>
      <c r="N220" s="162"/>
    </row>
    <row r="221" spans="1:14" ht="15.75" customHeight="1" x14ac:dyDescent="0.25">
      <c r="A221" s="162"/>
      <c r="B221" s="162"/>
      <c r="C221" s="162"/>
      <c r="D221" s="162"/>
      <c r="E221" s="162"/>
      <c r="F221" s="162"/>
      <c r="G221" s="162"/>
      <c r="H221" s="162"/>
      <c r="I221" s="162"/>
      <c r="J221" s="162"/>
      <c r="K221" s="162"/>
      <c r="L221" s="162"/>
      <c r="M221" s="162"/>
      <c r="N221" s="162"/>
    </row>
    <row r="222" spans="1:14" ht="15.75" customHeight="1" x14ac:dyDescent="0.25">
      <c r="A222" s="162"/>
      <c r="B222" s="162"/>
      <c r="C222" s="162"/>
      <c r="D222" s="162"/>
      <c r="E222" s="162"/>
      <c r="F222" s="162"/>
      <c r="G222" s="162"/>
      <c r="H222" s="162"/>
      <c r="I222" s="162"/>
      <c r="J222" s="162"/>
      <c r="K222" s="162"/>
      <c r="L222" s="162"/>
      <c r="M222" s="162"/>
      <c r="N222" s="162"/>
    </row>
    <row r="223" spans="1:14" ht="15.75" customHeight="1" x14ac:dyDescent="0.25">
      <c r="A223" s="162"/>
      <c r="B223" s="162"/>
      <c r="C223" s="162"/>
      <c r="D223" s="162"/>
      <c r="E223" s="162"/>
      <c r="F223" s="162"/>
      <c r="G223" s="162"/>
      <c r="H223" s="162"/>
      <c r="I223" s="162"/>
      <c r="J223" s="162"/>
      <c r="K223" s="162"/>
      <c r="L223" s="162"/>
      <c r="M223" s="162"/>
      <c r="N223" s="162"/>
    </row>
    <row r="224" spans="1:14" ht="15.75" customHeight="1" x14ac:dyDescent="0.25">
      <c r="A224" s="162"/>
      <c r="B224" s="162"/>
      <c r="C224" s="162"/>
      <c r="D224" s="162"/>
      <c r="E224" s="162"/>
      <c r="F224" s="162"/>
      <c r="G224" s="162"/>
      <c r="H224" s="162"/>
      <c r="I224" s="162"/>
      <c r="J224" s="162"/>
      <c r="K224" s="162"/>
      <c r="L224" s="162"/>
      <c r="M224" s="162"/>
      <c r="N224" s="162"/>
    </row>
    <row r="225" spans="1:14" ht="15.75" customHeight="1" x14ac:dyDescent="0.25">
      <c r="A225" s="162"/>
      <c r="B225" s="162"/>
      <c r="C225" s="162"/>
      <c r="D225" s="162"/>
      <c r="E225" s="162"/>
      <c r="F225" s="162"/>
      <c r="G225" s="162"/>
      <c r="H225" s="162"/>
      <c r="I225" s="162"/>
      <c r="J225" s="162"/>
      <c r="K225" s="162"/>
      <c r="L225" s="162"/>
      <c r="M225" s="162"/>
      <c r="N225" s="162"/>
    </row>
    <row r="226" spans="1:14" ht="15.75" customHeight="1" x14ac:dyDescent="0.25">
      <c r="A226" s="162"/>
      <c r="B226" s="162"/>
      <c r="C226" s="162"/>
      <c r="D226" s="162"/>
      <c r="E226" s="162"/>
      <c r="F226" s="162"/>
      <c r="G226" s="162"/>
      <c r="H226" s="162"/>
      <c r="I226" s="162"/>
      <c r="J226" s="162"/>
      <c r="K226" s="162"/>
      <c r="L226" s="162"/>
      <c r="M226" s="162"/>
      <c r="N226" s="162"/>
    </row>
    <row r="227" spans="1:14" ht="15.75" customHeight="1" x14ac:dyDescent="0.25">
      <c r="A227" s="162"/>
      <c r="B227" s="162"/>
      <c r="C227" s="162"/>
      <c r="D227" s="162"/>
      <c r="E227" s="162"/>
      <c r="F227" s="162"/>
      <c r="G227" s="162"/>
      <c r="H227" s="162"/>
      <c r="I227" s="162"/>
      <c r="J227" s="162"/>
      <c r="K227" s="162"/>
      <c r="L227" s="162"/>
      <c r="M227" s="162"/>
      <c r="N227" s="162"/>
    </row>
    <row r="228" spans="1:14" ht="15.75" customHeight="1" x14ac:dyDescent="0.25">
      <c r="A228" s="162"/>
      <c r="B228" s="162"/>
      <c r="C228" s="162"/>
      <c r="D228" s="162"/>
      <c r="E228" s="162"/>
      <c r="F228" s="162"/>
      <c r="G228" s="162"/>
      <c r="H228" s="162"/>
      <c r="I228" s="162"/>
      <c r="J228" s="162"/>
      <c r="K228" s="162"/>
      <c r="L228" s="162"/>
      <c r="M228" s="162"/>
      <c r="N228" s="162"/>
    </row>
    <row r="229" spans="1:14" ht="15.75" customHeight="1" x14ac:dyDescent="0.25">
      <c r="A229" s="162"/>
      <c r="B229" s="162"/>
      <c r="C229" s="162"/>
      <c r="D229" s="162"/>
      <c r="E229" s="162"/>
      <c r="F229" s="162"/>
      <c r="G229" s="162"/>
      <c r="H229" s="162"/>
      <c r="I229" s="162"/>
      <c r="J229" s="162"/>
      <c r="K229" s="162"/>
      <c r="L229" s="162"/>
      <c r="M229" s="162"/>
      <c r="N229" s="162"/>
    </row>
    <row r="230" spans="1:14" ht="15.75" customHeight="1" x14ac:dyDescent="0.25">
      <c r="A230" s="162"/>
      <c r="B230" s="162"/>
      <c r="C230" s="162"/>
      <c r="D230" s="162"/>
      <c r="E230" s="162"/>
      <c r="F230" s="162"/>
      <c r="G230" s="162"/>
      <c r="H230" s="162"/>
      <c r="I230" s="162"/>
      <c r="J230" s="162"/>
      <c r="K230" s="162"/>
      <c r="L230" s="162"/>
      <c r="M230" s="162"/>
      <c r="N230" s="162"/>
    </row>
    <row r="231" spans="1:14" ht="15.75" customHeight="1" x14ac:dyDescent="0.25">
      <c r="A231" s="162"/>
      <c r="B231" s="162"/>
      <c r="C231" s="162"/>
      <c r="D231" s="162"/>
      <c r="E231" s="162"/>
      <c r="F231" s="162"/>
      <c r="G231" s="162"/>
      <c r="H231" s="162"/>
      <c r="I231" s="162"/>
      <c r="J231" s="162"/>
      <c r="K231" s="162"/>
      <c r="L231" s="162"/>
      <c r="M231" s="162"/>
      <c r="N231" s="162"/>
    </row>
    <row r="232" spans="1:14" ht="15.75" customHeight="1" x14ac:dyDescent="0.25">
      <c r="A232" s="162"/>
      <c r="B232" s="162"/>
      <c r="C232" s="162"/>
      <c r="D232" s="162"/>
      <c r="E232" s="162"/>
      <c r="F232" s="162"/>
      <c r="G232" s="162"/>
      <c r="H232" s="162"/>
      <c r="I232" s="162"/>
      <c r="J232" s="162"/>
      <c r="K232" s="162"/>
      <c r="L232" s="162"/>
      <c r="M232" s="162"/>
      <c r="N232" s="162"/>
    </row>
    <row r="233" spans="1:14" ht="15.75" customHeight="1" x14ac:dyDescent="0.25">
      <c r="A233" s="162"/>
      <c r="B233" s="162"/>
      <c r="C233" s="162"/>
      <c r="D233" s="162"/>
      <c r="E233" s="162"/>
      <c r="F233" s="162"/>
      <c r="G233" s="162"/>
      <c r="H233" s="162"/>
      <c r="I233" s="162"/>
      <c r="J233" s="162"/>
      <c r="K233" s="162"/>
      <c r="L233" s="162"/>
      <c r="M233" s="162"/>
      <c r="N233" s="162"/>
    </row>
    <row r="234" spans="1:14" ht="15.75" customHeight="1" x14ac:dyDescent="0.25">
      <c r="A234" s="162"/>
      <c r="B234" s="162"/>
      <c r="C234" s="162"/>
      <c r="D234" s="162"/>
      <c r="E234" s="162"/>
      <c r="F234" s="162"/>
      <c r="G234" s="162"/>
      <c r="H234" s="162"/>
      <c r="I234" s="162"/>
      <c r="J234" s="162"/>
      <c r="K234" s="162"/>
      <c r="L234" s="162"/>
      <c r="M234" s="162"/>
      <c r="N234" s="162"/>
    </row>
    <row r="235" spans="1:14" ht="15.75" customHeight="1" x14ac:dyDescent="0.25">
      <c r="A235" s="162"/>
      <c r="B235" s="162"/>
      <c r="C235" s="162"/>
      <c r="D235" s="162"/>
      <c r="E235" s="162"/>
      <c r="F235" s="162"/>
      <c r="G235" s="162"/>
      <c r="H235" s="162"/>
      <c r="I235" s="162"/>
      <c r="J235" s="162"/>
      <c r="K235" s="162"/>
      <c r="L235" s="162"/>
      <c r="M235" s="162"/>
      <c r="N235" s="162"/>
    </row>
    <row r="236" spans="1:14" ht="15.75" customHeight="1" x14ac:dyDescent="0.25">
      <c r="A236" s="162"/>
      <c r="B236" s="162"/>
      <c r="C236" s="162"/>
      <c r="D236" s="162"/>
      <c r="E236" s="162"/>
      <c r="F236" s="162"/>
      <c r="G236" s="162"/>
      <c r="H236" s="162"/>
      <c r="I236" s="162"/>
      <c r="J236" s="162"/>
      <c r="K236" s="162"/>
      <c r="L236" s="162"/>
      <c r="M236" s="162"/>
      <c r="N236" s="162"/>
    </row>
    <row r="237" spans="1:14" ht="15.75" customHeight="1" x14ac:dyDescent="0.25">
      <c r="A237" s="162"/>
      <c r="B237" s="162"/>
      <c r="C237" s="162"/>
      <c r="D237" s="162"/>
      <c r="E237" s="162"/>
      <c r="F237" s="162"/>
      <c r="G237" s="162"/>
      <c r="H237" s="162"/>
      <c r="I237" s="162"/>
      <c r="J237" s="162"/>
      <c r="K237" s="162"/>
      <c r="L237" s="162"/>
      <c r="M237" s="162"/>
      <c r="N237" s="162"/>
    </row>
    <row r="238" spans="1:14" ht="15.75" customHeight="1" x14ac:dyDescent="0.25">
      <c r="A238" s="162"/>
      <c r="B238" s="162"/>
      <c r="C238" s="162"/>
      <c r="D238" s="162"/>
      <c r="E238" s="162"/>
      <c r="F238" s="162"/>
      <c r="G238" s="162"/>
      <c r="H238" s="162"/>
      <c r="I238" s="162"/>
      <c r="J238" s="162"/>
      <c r="K238" s="162"/>
      <c r="L238" s="162"/>
      <c r="M238" s="162"/>
      <c r="N238" s="162"/>
    </row>
    <row r="239" spans="1:14" ht="15.75" customHeight="1" x14ac:dyDescent="0.25">
      <c r="A239" s="162"/>
      <c r="B239" s="162"/>
      <c r="C239" s="162"/>
      <c r="D239" s="162"/>
      <c r="E239" s="162"/>
      <c r="F239" s="162"/>
      <c r="G239" s="162"/>
      <c r="H239" s="162"/>
      <c r="I239" s="162"/>
      <c r="J239" s="162"/>
      <c r="K239" s="162"/>
      <c r="L239" s="162"/>
      <c r="M239" s="162"/>
      <c r="N239" s="162"/>
    </row>
    <row r="240" spans="1:14" ht="15.75" customHeight="1" x14ac:dyDescent="0.25">
      <c r="A240" s="162"/>
      <c r="B240" s="162"/>
      <c r="C240" s="162"/>
      <c r="D240" s="162"/>
      <c r="E240" s="162"/>
      <c r="F240" s="162"/>
      <c r="G240" s="162"/>
      <c r="H240" s="162"/>
      <c r="I240" s="162"/>
      <c r="J240" s="162"/>
      <c r="K240" s="162"/>
      <c r="L240" s="162"/>
      <c r="M240" s="162"/>
      <c r="N240" s="162"/>
    </row>
    <row r="241" spans="1:14" ht="15.75" customHeight="1" x14ac:dyDescent="0.25">
      <c r="A241" s="162"/>
      <c r="B241" s="162"/>
      <c r="C241" s="162"/>
      <c r="D241" s="162"/>
      <c r="E241" s="162"/>
      <c r="F241" s="162"/>
      <c r="G241" s="162"/>
      <c r="H241" s="162"/>
      <c r="I241" s="162"/>
      <c r="J241" s="162"/>
      <c r="K241" s="162"/>
      <c r="L241" s="162"/>
      <c r="M241" s="162"/>
      <c r="N241" s="162"/>
    </row>
    <row r="242" spans="1:14" ht="15.75" customHeight="1" x14ac:dyDescent="0.25">
      <c r="A242" s="162"/>
      <c r="B242" s="162"/>
      <c r="C242" s="162"/>
      <c r="D242" s="162"/>
      <c r="E242" s="162"/>
      <c r="F242" s="162"/>
      <c r="G242" s="162"/>
      <c r="H242" s="162"/>
      <c r="I242" s="162"/>
      <c r="J242" s="162"/>
      <c r="K242" s="162"/>
      <c r="L242" s="162"/>
      <c r="M242" s="162"/>
      <c r="N242" s="162"/>
    </row>
    <row r="243" spans="1:14" ht="15.75" customHeight="1" x14ac:dyDescent="0.25">
      <c r="A243" s="162"/>
      <c r="B243" s="162"/>
      <c r="C243" s="162"/>
      <c r="D243" s="162"/>
      <c r="E243" s="162"/>
      <c r="F243" s="162"/>
      <c r="G243" s="162"/>
      <c r="H243" s="162"/>
      <c r="I243" s="162"/>
      <c r="J243" s="162"/>
      <c r="K243" s="162"/>
      <c r="L243" s="162"/>
      <c r="M243" s="162"/>
      <c r="N243" s="162"/>
    </row>
    <row r="244" spans="1:14" ht="15.75" customHeight="1" x14ac:dyDescent="0.25">
      <c r="A244" s="162"/>
      <c r="B244" s="162"/>
      <c r="C244" s="162"/>
      <c r="D244" s="162"/>
      <c r="E244" s="162"/>
      <c r="F244" s="162"/>
      <c r="G244" s="162"/>
      <c r="H244" s="162"/>
      <c r="I244" s="162"/>
      <c r="J244" s="162"/>
      <c r="K244" s="162"/>
      <c r="L244" s="162"/>
      <c r="M244" s="162"/>
      <c r="N244" s="162"/>
    </row>
    <row r="245" spans="1:14" ht="15.75" customHeight="1" x14ac:dyDescent="0.25">
      <c r="A245" s="162"/>
      <c r="B245" s="162"/>
      <c r="C245" s="162"/>
      <c r="D245" s="162"/>
      <c r="E245" s="162"/>
      <c r="F245" s="162"/>
      <c r="G245" s="162"/>
      <c r="H245" s="162"/>
      <c r="I245" s="162"/>
      <c r="J245" s="162"/>
      <c r="K245" s="162"/>
      <c r="L245" s="162"/>
      <c r="M245" s="162"/>
      <c r="N245" s="162"/>
    </row>
    <row r="246" spans="1:14" ht="15.75" customHeight="1" x14ac:dyDescent="0.25">
      <c r="A246" s="162"/>
      <c r="B246" s="162"/>
      <c r="C246" s="162"/>
      <c r="D246" s="162"/>
      <c r="E246" s="162"/>
      <c r="F246" s="162"/>
      <c r="G246" s="162"/>
      <c r="H246" s="162"/>
      <c r="I246" s="162"/>
      <c r="J246" s="162"/>
      <c r="K246" s="162"/>
      <c r="L246" s="162"/>
      <c r="M246" s="162"/>
      <c r="N246" s="162"/>
    </row>
    <row r="247" spans="1:14" ht="15.75" customHeight="1" x14ac:dyDescent="0.25">
      <c r="A247" s="162"/>
      <c r="B247" s="162"/>
      <c r="C247" s="162"/>
      <c r="D247" s="162"/>
      <c r="E247" s="162"/>
      <c r="F247" s="162"/>
      <c r="G247" s="162"/>
      <c r="H247" s="162"/>
      <c r="I247" s="162"/>
      <c r="J247" s="162"/>
      <c r="K247" s="162"/>
      <c r="L247" s="162"/>
      <c r="M247" s="162"/>
      <c r="N247" s="162"/>
    </row>
    <row r="248" spans="1:14" ht="15.75" customHeight="1" x14ac:dyDescent="0.25">
      <c r="A248" s="162"/>
      <c r="B248" s="162"/>
      <c r="C248" s="162"/>
      <c r="D248" s="162"/>
      <c r="E248" s="162"/>
      <c r="F248" s="162"/>
      <c r="G248" s="162"/>
      <c r="H248" s="162"/>
      <c r="I248" s="162"/>
      <c r="J248" s="162"/>
      <c r="K248" s="162"/>
      <c r="L248" s="162"/>
      <c r="M248" s="162"/>
      <c r="N248" s="162"/>
    </row>
    <row r="249" spans="1:14" ht="15.75" customHeight="1" x14ac:dyDescent="0.25">
      <c r="A249" s="162"/>
      <c r="B249" s="162"/>
      <c r="C249" s="162"/>
      <c r="D249" s="162"/>
      <c r="E249" s="162"/>
      <c r="F249" s="162"/>
      <c r="G249" s="162"/>
      <c r="H249" s="162"/>
      <c r="I249" s="162"/>
      <c r="J249" s="162"/>
      <c r="K249" s="162"/>
      <c r="L249" s="162"/>
      <c r="M249" s="162"/>
      <c r="N249" s="162"/>
    </row>
    <row r="250" spans="1:14" ht="15.75" customHeight="1" x14ac:dyDescent="0.25">
      <c r="A250" s="162"/>
      <c r="B250" s="162"/>
      <c r="C250" s="162"/>
      <c r="D250" s="162"/>
      <c r="E250" s="162"/>
      <c r="F250" s="162"/>
      <c r="G250" s="162"/>
      <c r="H250" s="162"/>
      <c r="I250" s="162"/>
      <c r="J250" s="162"/>
      <c r="K250" s="162"/>
      <c r="L250" s="162"/>
      <c r="M250" s="162"/>
      <c r="N250" s="162"/>
    </row>
    <row r="251" spans="1:14" ht="15.75" customHeight="1" x14ac:dyDescent="0.25">
      <c r="A251" s="162"/>
      <c r="B251" s="162"/>
      <c r="C251" s="162"/>
      <c r="D251" s="162"/>
      <c r="E251" s="162"/>
      <c r="F251" s="162"/>
      <c r="G251" s="162"/>
      <c r="H251" s="162"/>
      <c r="I251" s="162"/>
      <c r="J251" s="162"/>
      <c r="K251" s="162"/>
      <c r="L251" s="162"/>
      <c r="M251" s="162"/>
      <c r="N251" s="162"/>
    </row>
    <row r="252" spans="1:14" ht="15.75" customHeight="1" x14ac:dyDescent="0.25">
      <c r="A252" s="162"/>
      <c r="B252" s="162"/>
      <c r="C252" s="162"/>
      <c r="D252" s="162"/>
      <c r="E252" s="162"/>
      <c r="F252" s="162"/>
      <c r="G252" s="162"/>
      <c r="H252" s="162"/>
      <c r="I252" s="162"/>
      <c r="J252" s="162"/>
      <c r="K252" s="162"/>
      <c r="L252" s="162"/>
      <c r="M252" s="162"/>
      <c r="N252" s="162"/>
    </row>
    <row r="253" spans="1:14" ht="15.75" customHeight="1" x14ac:dyDescent="0.25">
      <c r="A253" s="162"/>
      <c r="B253" s="162"/>
      <c r="C253" s="162"/>
      <c r="D253" s="162"/>
      <c r="E253" s="162"/>
      <c r="F253" s="162"/>
      <c r="G253" s="162"/>
      <c r="H253" s="162"/>
      <c r="I253" s="162"/>
      <c r="J253" s="162"/>
      <c r="K253" s="162"/>
      <c r="L253" s="162"/>
      <c r="M253" s="162"/>
      <c r="N253" s="162"/>
    </row>
    <row r="254" spans="1:14" ht="15.75" customHeight="1" x14ac:dyDescent="0.25">
      <c r="A254" s="162"/>
      <c r="B254" s="162"/>
      <c r="C254" s="162"/>
      <c r="D254" s="162"/>
      <c r="E254" s="162"/>
      <c r="F254" s="162"/>
      <c r="G254" s="162"/>
      <c r="H254" s="162"/>
      <c r="I254" s="162"/>
      <c r="J254" s="162"/>
      <c r="K254" s="162"/>
      <c r="L254" s="162"/>
      <c r="M254" s="162"/>
      <c r="N254" s="162"/>
    </row>
    <row r="255" spans="1:14" ht="15.75" customHeight="1" x14ac:dyDescent="0.25">
      <c r="A255" s="162"/>
      <c r="B255" s="162"/>
      <c r="C255" s="162"/>
      <c r="D255" s="162"/>
      <c r="E255" s="162"/>
      <c r="F255" s="162"/>
      <c r="G255" s="162"/>
      <c r="H255" s="162"/>
      <c r="I255" s="162"/>
      <c r="J255" s="162"/>
      <c r="K255" s="162"/>
      <c r="L255" s="162"/>
      <c r="M255" s="162"/>
      <c r="N255" s="162"/>
    </row>
    <row r="256" spans="1:14" ht="15.75" customHeight="1" x14ac:dyDescent="0.25">
      <c r="A256" s="162"/>
      <c r="B256" s="162"/>
      <c r="C256" s="162"/>
      <c r="D256" s="162"/>
      <c r="E256" s="162"/>
      <c r="F256" s="162"/>
      <c r="G256" s="162"/>
      <c r="H256" s="162"/>
      <c r="I256" s="162"/>
      <c r="J256" s="162"/>
      <c r="K256" s="162"/>
      <c r="L256" s="162"/>
      <c r="M256" s="162"/>
      <c r="N256" s="162"/>
    </row>
    <row r="257" spans="1:14" ht="15.75" customHeight="1" x14ac:dyDescent="0.25">
      <c r="A257" s="162"/>
      <c r="B257" s="162"/>
      <c r="C257" s="162"/>
      <c r="D257" s="162"/>
      <c r="E257" s="162"/>
      <c r="F257" s="162"/>
      <c r="G257" s="162"/>
      <c r="H257" s="162"/>
      <c r="I257" s="162"/>
      <c r="J257" s="162"/>
      <c r="K257" s="162"/>
      <c r="L257" s="162"/>
      <c r="M257" s="162"/>
      <c r="N257" s="162"/>
    </row>
    <row r="258" spans="1:14" ht="15.75" customHeight="1" x14ac:dyDescent="0.25">
      <c r="A258" s="162"/>
      <c r="B258" s="162"/>
      <c r="C258" s="162"/>
      <c r="D258" s="162"/>
      <c r="E258" s="162"/>
      <c r="F258" s="162"/>
      <c r="G258" s="162"/>
      <c r="H258" s="162"/>
      <c r="I258" s="162"/>
      <c r="J258" s="162"/>
      <c r="K258" s="162"/>
      <c r="L258" s="162"/>
      <c r="M258" s="162"/>
      <c r="N258" s="162"/>
    </row>
    <row r="259" spans="1:14" ht="15.75" customHeight="1" x14ac:dyDescent="0.25">
      <c r="A259" s="162"/>
      <c r="B259" s="162"/>
      <c r="C259" s="162"/>
      <c r="D259" s="162"/>
      <c r="E259" s="162"/>
      <c r="F259" s="162"/>
      <c r="G259" s="162"/>
      <c r="H259" s="162"/>
      <c r="I259" s="162"/>
      <c r="J259" s="162"/>
      <c r="K259" s="162"/>
      <c r="L259" s="162"/>
      <c r="M259" s="162"/>
      <c r="N259" s="162"/>
    </row>
    <row r="260" spans="1:14" ht="15.75" customHeight="1" x14ac:dyDescent="0.25">
      <c r="A260" s="162"/>
      <c r="B260" s="162"/>
      <c r="C260" s="162"/>
      <c r="D260" s="162"/>
      <c r="E260" s="162"/>
      <c r="F260" s="162"/>
      <c r="G260" s="162"/>
      <c r="H260" s="162"/>
      <c r="I260" s="162"/>
      <c r="J260" s="162"/>
      <c r="K260" s="162"/>
      <c r="L260" s="162"/>
      <c r="M260" s="162"/>
      <c r="N260" s="162"/>
    </row>
    <row r="261" spans="1:14" ht="15.75" customHeight="1" x14ac:dyDescent="0.25">
      <c r="A261" s="162"/>
      <c r="B261" s="162"/>
      <c r="C261" s="162"/>
      <c r="D261" s="162"/>
      <c r="E261" s="162"/>
      <c r="F261" s="162"/>
      <c r="G261" s="162"/>
      <c r="H261" s="162"/>
      <c r="I261" s="162"/>
      <c r="J261" s="162"/>
      <c r="K261" s="162"/>
      <c r="L261" s="162"/>
      <c r="M261" s="162"/>
      <c r="N261" s="162"/>
    </row>
    <row r="262" spans="1:14" ht="15.75" customHeight="1" x14ac:dyDescent="0.25">
      <c r="A262" s="162"/>
      <c r="B262" s="162"/>
      <c r="C262" s="162"/>
      <c r="D262" s="162"/>
      <c r="E262" s="162"/>
      <c r="F262" s="162"/>
      <c r="G262" s="162"/>
      <c r="H262" s="162"/>
      <c r="I262" s="162"/>
      <c r="J262" s="162"/>
      <c r="K262" s="162"/>
      <c r="L262" s="162"/>
      <c r="M262" s="162"/>
      <c r="N262" s="162"/>
    </row>
    <row r="263" spans="1:14" ht="15.75" customHeight="1" x14ac:dyDescent="0.25">
      <c r="A263" s="162"/>
      <c r="B263" s="162"/>
      <c r="C263" s="162"/>
      <c r="D263" s="162"/>
      <c r="E263" s="162"/>
      <c r="F263" s="162"/>
      <c r="G263" s="162"/>
      <c r="H263" s="162"/>
      <c r="I263" s="162"/>
      <c r="J263" s="162"/>
      <c r="K263" s="162"/>
      <c r="L263" s="162"/>
      <c r="M263" s="162"/>
      <c r="N263" s="162"/>
    </row>
    <row r="264" spans="1:14" ht="15.75" customHeight="1" x14ac:dyDescent="0.25">
      <c r="A264" s="162"/>
      <c r="B264" s="162"/>
      <c r="C264" s="162"/>
      <c r="D264" s="162"/>
      <c r="E264" s="162"/>
      <c r="F264" s="162"/>
      <c r="G264" s="162"/>
      <c r="H264" s="162"/>
      <c r="I264" s="162"/>
      <c r="J264" s="162"/>
      <c r="K264" s="162"/>
      <c r="L264" s="162"/>
      <c r="M264" s="162"/>
      <c r="N264" s="162"/>
    </row>
    <row r="265" spans="1:14" ht="15.75" customHeight="1" x14ac:dyDescent="0.25">
      <c r="A265" s="162"/>
      <c r="B265" s="162"/>
      <c r="C265" s="162"/>
      <c r="D265" s="162"/>
      <c r="E265" s="162"/>
      <c r="F265" s="162"/>
      <c r="G265" s="162"/>
      <c r="H265" s="162"/>
      <c r="I265" s="162"/>
      <c r="J265" s="162"/>
      <c r="K265" s="162"/>
      <c r="L265" s="162"/>
      <c r="M265" s="162"/>
      <c r="N265" s="162"/>
    </row>
    <row r="266" spans="1:14" ht="15.75" customHeight="1" x14ac:dyDescent="0.25">
      <c r="A266" s="162"/>
      <c r="B266" s="162"/>
      <c r="C266" s="162"/>
      <c r="D266" s="162"/>
      <c r="E266" s="162"/>
      <c r="F266" s="162"/>
      <c r="G266" s="162"/>
      <c r="H266" s="162"/>
      <c r="I266" s="162"/>
      <c r="J266" s="162"/>
      <c r="K266" s="162"/>
      <c r="L266" s="162"/>
      <c r="M266" s="162"/>
      <c r="N266" s="162"/>
    </row>
    <row r="267" spans="1:14" ht="15.75" customHeight="1" x14ac:dyDescent="0.25">
      <c r="A267" s="162"/>
      <c r="B267" s="162"/>
      <c r="C267" s="162"/>
      <c r="D267" s="162"/>
      <c r="E267" s="162"/>
      <c r="F267" s="162"/>
      <c r="G267" s="162"/>
      <c r="H267" s="162"/>
      <c r="I267" s="162"/>
      <c r="J267" s="162"/>
      <c r="K267" s="162"/>
      <c r="L267" s="162"/>
      <c r="M267" s="162"/>
      <c r="N267" s="162"/>
    </row>
    <row r="268" spans="1:14" ht="15.75" customHeight="1" x14ac:dyDescent="0.25">
      <c r="A268" s="162"/>
      <c r="B268" s="162"/>
      <c r="C268" s="162"/>
      <c r="D268" s="162"/>
      <c r="E268" s="162"/>
      <c r="F268" s="162"/>
      <c r="G268" s="162"/>
      <c r="H268" s="162"/>
      <c r="I268" s="162"/>
      <c r="J268" s="162"/>
      <c r="K268" s="162"/>
      <c r="L268" s="162"/>
      <c r="M268" s="162"/>
      <c r="N268" s="162"/>
    </row>
    <row r="269" spans="1:14" ht="15.75" customHeight="1" x14ac:dyDescent="0.25">
      <c r="A269" s="162"/>
      <c r="B269" s="162"/>
      <c r="C269" s="162"/>
      <c r="D269" s="162"/>
      <c r="E269" s="162"/>
      <c r="F269" s="162"/>
      <c r="G269" s="162"/>
      <c r="H269" s="162"/>
      <c r="I269" s="162"/>
      <c r="J269" s="162"/>
      <c r="K269" s="162"/>
      <c r="L269" s="162"/>
      <c r="M269" s="162"/>
      <c r="N269" s="162"/>
    </row>
    <row r="270" spans="1:14" ht="15.75" customHeight="1" x14ac:dyDescent="0.25">
      <c r="A270" s="162"/>
      <c r="B270" s="162"/>
      <c r="C270" s="162"/>
      <c r="D270" s="162"/>
      <c r="E270" s="162"/>
      <c r="F270" s="162"/>
      <c r="G270" s="162"/>
      <c r="H270" s="162"/>
      <c r="I270" s="162"/>
      <c r="J270" s="162"/>
      <c r="K270" s="162"/>
      <c r="L270" s="162"/>
      <c r="M270" s="162"/>
      <c r="N270" s="162"/>
    </row>
    <row r="271" spans="1:14" ht="15.75" customHeight="1" x14ac:dyDescent="0.25">
      <c r="A271" s="162"/>
      <c r="B271" s="162"/>
      <c r="C271" s="162"/>
      <c r="D271" s="162"/>
      <c r="E271" s="162"/>
      <c r="F271" s="162"/>
      <c r="G271" s="162"/>
      <c r="H271" s="162"/>
      <c r="I271" s="162"/>
      <c r="J271" s="162"/>
      <c r="K271" s="162"/>
      <c r="L271" s="162"/>
      <c r="M271" s="162"/>
      <c r="N271" s="162"/>
    </row>
    <row r="272" spans="1:14" ht="15.75" customHeight="1" x14ac:dyDescent="0.25">
      <c r="A272" s="162"/>
      <c r="B272" s="162"/>
      <c r="C272" s="162"/>
      <c r="D272" s="162"/>
      <c r="E272" s="162"/>
      <c r="F272" s="162"/>
      <c r="G272" s="162"/>
      <c r="H272" s="162"/>
      <c r="I272" s="162"/>
      <c r="J272" s="162"/>
      <c r="K272" s="162"/>
      <c r="L272" s="162"/>
      <c r="M272" s="162"/>
      <c r="N272" s="162"/>
    </row>
    <row r="273" spans="1:14" ht="15.75" customHeight="1" x14ac:dyDescent="0.25">
      <c r="A273" s="162"/>
      <c r="B273" s="162"/>
      <c r="C273" s="162"/>
      <c r="D273" s="162"/>
      <c r="E273" s="162"/>
      <c r="F273" s="162"/>
      <c r="G273" s="162"/>
      <c r="H273" s="162"/>
      <c r="I273" s="162"/>
      <c r="J273" s="162"/>
      <c r="K273" s="162"/>
      <c r="L273" s="162"/>
      <c r="M273" s="162"/>
      <c r="N273" s="162"/>
    </row>
    <row r="274" spans="1:14" ht="15.75" customHeight="1" x14ac:dyDescent="0.25">
      <c r="A274" s="162"/>
      <c r="B274" s="162"/>
      <c r="C274" s="162"/>
      <c r="D274" s="162"/>
      <c r="E274" s="162"/>
      <c r="F274" s="162"/>
      <c r="G274" s="162"/>
      <c r="H274" s="162"/>
      <c r="I274" s="162"/>
      <c r="J274" s="162"/>
      <c r="K274" s="162"/>
      <c r="L274" s="162"/>
      <c r="M274" s="162"/>
      <c r="N274" s="162"/>
    </row>
    <row r="275" spans="1:14" ht="15.75" customHeight="1" x14ac:dyDescent="0.25">
      <c r="A275" s="162"/>
      <c r="B275" s="162"/>
      <c r="C275" s="162"/>
      <c r="D275" s="162"/>
      <c r="E275" s="162"/>
      <c r="F275" s="162"/>
      <c r="G275" s="162"/>
      <c r="H275" s="162"/>
      <c r="I275" s="162"/>
      <c r="J275" s="162"/>
      <c r="K275" s="162"/>
      <c r="L275" s="162"/>
      <c r="M275" s="162"/>
      <c r="N275" s="162"/>
    </row>
    <row r="276" spans="1:14" ht="15.75" customHeight="1" x14ac:dyDescent="0.25">
      <c r="A276" s="162"/>
      <c r="B276" s="162"/>
      <c r="C276" s="162"/>
      <c r="D276" s="162"/>
      <c r="E276" s="162"/>
      <c r="F276" s="162"/>
      <c r="G276" s="162"/>
      <c r="H276" s="162"/>
      <c r="I276" s="162"/>
      <c r="J276" s="162"/>
      <c r="K276" s="162"/>
      <c r="L276" s="162"/>
      <c r="M276" s="162"/>
      <c r="N276" s="162"/>
    </row>
    <row r="277" spans="1:14" ht="15.75" customHeight="1" x14ac:dyDescent="0.25">
      <c r="A277" s="162"/>
      <c r="B277" s="162"/>
      <c r="C277" s="162"/>
      <c r="D277" s="162"/>
      <c r="E277" s="162"/>
      <c r="F277" s="162"/>
      <c r="G277" s="162"/>
      <c r="H277" s="162"/>
      <c r="I277" s="162"/>
      <c r="J277" s="162"/>
      <c r="K277" s="162"/>
      <c r="L277" s="162"/>
      <c r="M277" s="162"/>
      <c r="N277" s="162"/>
    </row>
    <row r="278" spans="1:14" ht="15.75" customHeight="1" x14ac:dyDescent="0.25">
      <c r="A278" s="162"/>
      <c r="B278" s="162"/>
      <c r="C278" s="162"/>
      <c r="D278" s="162"/>
      <c r="E278" s="162"/>
      <c r="F278" s="162"/>
      <c r="G278" s="162"/>
      <c r="H278" s="162"/>
      <c r="I278" s="162"/>
      <c r="J278" s="162"/>
      <c r="K278" s="162"/>
      <c r="L278" s="162"/>
      <c r="M278" s="162"/>
      <c r="N278" s="162"/>
    </row>
    <row r="279" spans="1:14" ht="15.75" customHeight="1" x14ac:dyDescent="0.25">
      <c r="A279" s="162"/>
      <c r="B279" s="162"/>
      <c r="C279" s="162"/>
      <c r="D279" s="162"/>
      <c r="E279" s="162"/>
      <c r="F279" s="162"/>
      <c r="G279" s="162"/>
      <c r="H279" s="162"/>
      <c r="I279" s="162"/>
      <c r="J279" s="162"/>
      <c r="K279" s="162"/>
      <c r="L279" s="162"/>
      <c r="M279" s="162"/>
      <c r="N279" s="162"/>
    </row>
    <row r="280" spans="1:14" ht="15.75" customHeight="1" x14ac:dyDescent="0.25">
      <c r="A280" s="162"/>
      <c r="B280" s="162"/>
      <c r="C280" s="162"/>
      <c r="D280" s="162"/>
      <c r="E280" s="162"/>
      <c r="F280" s="162"/>
      <c r="G280" s="162"/>
      <c r="H280" s="162"/>
      <c r="I280" s="162"/>
      <c r="J280" s="162"/>
      <c r="K280" s="162"/>
      <c r="L280" s="162"/>
      <c r="M280" s="162"/>
      <c r="N280" s="162"/>
    </row>
    <row r="281" spans="1:14" ht="15.75" customHeight="1" x14ac:dyDescent="0.25">
      <c r="A281" s="162"/>
      <c r="B281" s="162"/>
      <c r="C281" s="162"/>
      <c r="D281" s="162"/>
      <c r="E281" s="162"/>
      <c r="F281" s="162"/>
      <c r="G281" s="162"/>
      <c r="H281" s="162"/>
      <c r="I281" s="162"/>
      <c r="J281" s="162"/>
      <c r="K281" s="162"/>
      <c r="L281" s="162"/>
      <c r="M281" s="162"/>
      <c r="N281" s="162"/>
    </row>
    <row r="282" spans="1:14" ht="15.75" customHeight="1" x14ac:dyDescent="0.25">
      <c r="A282" s="162"/>
      <c r="B282" s="162"/>
      <c r="C282" s="162"/>
      <c r="D282" s="162"/>
      <c r="E282" s="162"/>
      <c r="F282" s="162"/>
      <c r="G282" s="162"/>
      <c r="H282" s="162"/>
      <c r="I282" s="162"/>
      <c r="J282" s="162"/>
      <c r="K282" s="162"/>
      <c r="L282" s="162"/>
      <c r="M282" s="162"/>
      <c r="N282" s="162"/>
    </row>
    <row r="283" spans="1:14" ht="15.75" customHeight="1" x14ac:dyDescent="0.25">
      <c r="A283" s="162"/>
      <c r="B283" s="162"/>
      <c r="C283" s="162"/>
      <c r="D283" s="162"/>
      <c r="E283" s="162"/>
      <c r="F283" s="162"/>
      <c r="G283" s="162"/>
      <c r="H283" s="162"/>
      <c r="I283" s="162"/>
      <c r="J283" s="162"/>
      <c r="K283" s="162"/>
      <c r="L283" s="162"/>
      <c r="M283" s="162"/>
      <c r="N283" s="162"/>
    </row>
    <row r="284" spans="1:14" ht="15.75" customHeight="1" x14ac:dyDescent="0.25">
      <c r="A284" s="162"/>
      <c r="B284" s="162"/>
      <c r="C284" s="162"/>
      <c r="D284" s="162"/>
      <c r="E284" s="162"/>
      <c r="F284" s="162"/>
      <c r="G284" s="162"/>
      <c r="H284" s="162"/>
      <c r="I284" s="162"/>
      <c r="J284" s="162"/>
      <c r="K284" s="162"/>
      <c r="L284" s="162"/>
      <c r="M284" s="162"/>
      <c r="N284" s="162"/>
    </row>
    <row r="285" spans="1:14" ht="15.75" customHeight="1" x14ac:dyDescent="0.25">
      <c r="A285" s="162"/>
      <c r="B285" s="162"/>
      <c r="C285" s="162"/>
      <c r="D285" s="162"/>
      <c r="E285" s="162"/>
      <c r="F285" s="162"/>
      <c r="G285" s="162"/>
      <c r="H285" s="162"/>
      <c r="I285" s="162"/>
      <c r="J285" s="162"/>
      <c r="K285" s="162"/>
      <c r="L285" s="162"/>
      <c r="M285" s="162"/>
      <c r="N285" s="162"/>
    </row>
    <row r="286" spans="1:14" ht="15.75" customHeight="1" x14ac:dyDescent="0.25">
      <c r="A286" s="162"/>
      <c r="B286" s="162"/>
      <c r="C286" s="162"/>
      <c r="D286" s="162"/>
      <c r="E286" s="162"/>
      <c r="F286" s="162"/>
      <c r="G286" s="162"/>
      <c r="H286" s="162"/>
      <c r="I286" s="162"/>
      <c r="J286" s="162"/>
      <c r="K286" s="162"/>
      <c r="L286" s="162"/>
      <c r="M286" s="162"/>
      <c r="N286" s="162"/>
    </row>
    <row r="287" spans="1:14" ht="15.75" customHeight="1" x14ac:dyDescent="0.25">
      <c r="A287" s="162"/>
      <c r="B287" s="162"/>
      <c r="C287" s="162"/>
      <c r="D287" s="162"/>
      <c r="E287" s="162"/>
      <c r="F287" s="162"/>
      <c r="G287" s="162"/>
      <c r="H287" s="162"/>
      <c r="I287" s="162"/>
      <c r="J287" s="162"/>
      <c r="K287" s="162"/>
      <c r="L287" s="162"/>
      <c r="M287" s="162"/>
      <c r="N287" s="162"/>
    </row>
    <row r="288" spans="1:14" ht="15.75" customHeight="1" x14ac:dyDescent="0.25">
      <c r="A288" s="162"/>
      <c r="B288" s="162"/>
      <c r="C288" s="162"/>
      <c r="D288" s="162"/>
      <c r="E288" s="162"/>
      <c r="F288" s="162"/>
      <c r="G288" s="162"/>
      <c r="H288" s="162"/>
      <c r="I288" s="162"/>
      <c r="J288" s="162"/>
      <c r="K288" s="162"/>
      <c r="L288" s="162"/>
      <c r="M288" s="162"/>
      <c r="N288" s="162"/>
    </row>
    <row r="289" spans="1:14" ht="15.75" customHeight="1" x14ac:dyDescent="0.25">
      <c r="A289" s="162"/>
      <c r="B289" s="162"/>
      <c r="C289" s="162"/>
      <c r="D289" s="162"/>
      <c r="E289" s="162"/>
      <c r="F289" s="162"/>
      <c r="G289" s="162"/>
      <c r="H289" s="162"/>
      <c r="I289" s="162"/>
      <c r="J289" s="162"/>
      <c r="K289" s="162"/>
      <c r="L289" s="162"/>
      <c r="M289" s="162"/>
      <c r="N289" s="162"/>
    </row>
    <row r="290" spans="1:14" ht="15.75" customHeight="1" x14ac:dyDescent="0.25">
      <c r="A290" s="162"/>
      <c r="B290" s="162"/>
      <c r="C290" s="162"/>
      <c r="D290" s="162"/>
      <c r="E290" s="162"/>
      <c r="F290" s="162"/>
      <c r="G290" s="162"/>
      <c r="H290" s="162"/>
      <c r="I290" s="162"/>
      <c r="J290" s="162"/>
      <c r="K290" s="162"/>
      <c r="L290" s="162"/>
      <c r="M290" s="162"/>
      <c r="N290" s="162"/>
    </row>
    <row r="291" spans="1:14" ht="15.75" customHeight="1" x14ac:dyDescent="0.25">
      <c r="A291" s="162"/>
      <c r="B291" s="162"/>
      <c r="C291" s="162"/>
      <c r="D291" s="162"/>
      <c r="E291" s="162"/>
      <c r="F291" s="162"/>
      <c r="G291" s="162"/>
      <c r="H291" s="162"/>
      <c r="I291" s="162"/>
      <c r="J291" s="162"/>
      <c r="K291" s="162"/>
      <c r="L291" s="162"/>
      <c r="M291" s="162"/>
      <c r="N291" s="162"/>
    </row>
    <row r="292" spans="1:14" ht="15.75" customHeight="1" x14ac:dyDescent="0.25">
      <c r="A292" s="162"/>
      <c r="B292" s="162"/>
      <c r="C292" s="162"/>
      <c r="D292" s="162"/>
      <c r="E292" s="162"/>
      <c r="F292" s="162"/>
      <c r="G292" s="162"/>
      <c r="H292" s="162"/>
      <c r="I292" s="162"/>
      <c r="J292" s="162"/>
      <c r="K292" s="162"/>
      <c r="L292" s="162"/>
      <c r="M292" s="162"/>
      <c r="N292" s="162"/>
    </row>
    <row r="293" spans="1:14" ht="15.75" customHeight="1" x14ac:dyDescent="0.25">
      <c r="A293" s="162"/>
      <c r="B293" s="162"/>
      <c r="C293" s="162"/>
      <c r="D293" s="162"/>
      <c r="E293" s="162"/>
      <c r="F293" s="162"/>
      <c r="G293" s="162"/>
      <c r="H293" s="162"/>
      <c r="I293" s="162"/>
      <c r="J293" s="162"/>
      <c r="K293" s="162"/>
      <c r="L293" s="162"/>
      <c r="M293" s="162"/>
      <c r="N293" s="162"/>
    </row>
    <row r="294" spans="1:14" ht="15.75" customHeight="1" x14ac:dyDescent="0.25">
      <c r="A294" s="162"/>
      <c r="B294" s="162"/>
      <c r="C294" s="162"/>
      <c r="D294" s="162"/>
      <c r="E294" s="162"/>
      <c r="F294" s="162"/>
      <c r="G294" s="162"/>
      <c r="H294" s="162"/>
      <c r="I294" s="162"/>
      <c r="J294" s="162"/>
      <c r="K294" s="162"/>
      <c r="L294" s="162"/>
      <c r="M294" s="162"/>
      <c r="N294" s="162"/>
    </row>
    <row r="295" spans="1:14" ht="15.75" customHeight="1" x14ac:dyDescent="0.25">
      <c r="A295" s="162"/>
      <c r="B295" s="162"/>
      <c r="C295" s="162"/>
      <c r="D295" s="162"/>
      <c r="E295" s="162"/>
      <c r="F295" s="162"/>
      <c r="G295" s="162"/>
      <c r="H295" s="162"/>
      <c r="I295" s="162"/>
      <c r="J295" s="162"/>
      <c r="K295" s="162"/>
      <c r="L295" s="162"/>
      <c r="M295" s="162"/>
      <c r="N295" s="162"/>
    </row>
    <row r="296" spans="1:14" ht="15.75" customHeight="1" x14ac:dyDescent="0.25">
      <c r="A296" s="162"/>
      <c r="B296" s="162"/>
      <c r="C296" s="162"/>
      <c r="D296" s="162"/>
      <c r="E296" s="162"/>
      <c r="F296" s="162"/>
      <c r="G296" s="162"/>
      <c r="H296" s="162"/>
      <c r="I296" s="162"/>
      <c r="J296" s="162"/>
      <c r="K296" s="162"/>
      <c r="L296" s="162"/>
      <c r="M296" s="162"/>
      <c r="N296" s="162"/>
    </row>
    <row r="297" spans="1:14" ht="15.75" customHeight="1" x14ac:dyDescent="0.25">
      <c r="A297" s="162"/>
      <c r="B297" s="162"/>
      <c r="C297" s="162"/>
      <c r="D297" s="162"/>
      <c r="E297" s="162"/>
      <c r="F297" s="162"/>
      <c r="G297" s="162"/>
      <c r="H297" s="162"/>
      <c r="I297" s="162"/>
      <c r="J297" s="162"/>
      <c r="K297" s="162"/>
      <c r="L297" s="162"/>
      <c r="M297" s="162"/>
      <c r="N297" s="162"/>
    </row>
    <row r="298" spans="1:14" ht="15.75" customHeight="1" x14ac:dyDescent="0.25">
      <c r="A298" s="162"/>
      <c r="B298" s="162"/>
      <c r="C298" s="162"/>
      <c r="D298" s="162"/>
      <c r="E298" s="162"/>
      <c r="F298" s="162"/>
      <c r="G298" s="162"/>
      <c r="H298" s="162"/>
      <c r="I298" s="162"/>
      <c r="J298" s="162"/>
      <c r="K298" s="162"/>
      <c r="L298" s="162"/>
      <c r="M298" s="162"/>
      <c r="N298" s="162"/>
    </row>
    <row r="299" spans="1:14" ht="15.75" customHeight="1" x14ac:dyDescent="0.25">
      <c r="A299" s="162"/>
      <c r="B299" s="162"/>
      <c r="C299" s="162"/>
      <c r="D299" s="162"/>
      <c r="E299" s="162"/>
      <c r="F299" s="162"/>
      <c r="G299" s="162"/>
      <c r="H299" s="162"/>
      <c r="I299" s="162"/>
      <c r="J299" s="162"/>
      <c r="K299" s="162"/>
      <c r="L299" s="162"/>
      <c r="M299" s="162"/>
      <c r="N299" s="162"/>
    </row>
    <row r="300" spans="1:14" ht="15.75" customHeight="1" x14ac:dyDescent="0.25">
      <c r="A300" s="162"/>
      <c r="B300" s="162"/>
      <c r="C300" s="162"/>
      <c r="D300" s="162"/>
      <c r="E300" s="162"/>
      <c r="F300" s="162"/>
      <c r="G300" s="162"/>
      <c r="H300" s="162"/>
      <c r="I300" s="162"/>
      <c r="J300" s="162"/>
      <c r="K300" s="162"/>
      <c r="L300" s="162"/>
      <c r="M300" s="162"/>
      <c r="N300" s="162"/>
    </row>
    <row r="301" spans="1:14" ht="15.75" customHeight="1" x14ac:dyDescent="0.25">
      <c r="A301" s="162"/>
      <c r="B301" s="162"/>
      <c r="C301" s="162"/>
      <c r="D301" s="162"/>
      <c r="E301" s="162"/>
      <c r="F301" s="162"/>
      <c r="G301" s="162"/>
      <c r="H301" s="162"/>
      <c r="I301" s="162"/>
      <c r="J301" s="162"/>
      <c r="K301" s="162"/>
      <c r="L301" s="162"/>
      <c r="M301" s="162"/>
      <c r="N301" s="162"/>
    </row>
    <row r="302" spans="1:14" ht="15.75" customHeight="1" x14ac:dyDescent="0.25">
      <c r="A302" s="162"/>
      <c r="B302" s="162"/>
      <c r="C302" s="162"/>
      <c r="D302" s="162"/>
      <c r="E302" s="162"/>
      <c r="F302" s="162"/>
      <c r="G302" s="162"/>
      <c r="H302" s="162"/>
      <c r="I302" s="162"/>
      <c r="J302" s="162"/>
      <c r="K302" s="162"/>
      <c r="L302" s="162"/>
      <c r="M302" s="162"/>
      <c r="N302" s="162"/>
    </row>
    <row r="303" spans="1:14" ht="15.75" customHeight="1" x14ac:dyDescent="0.25">
      <c r="A303" s="162"/>
      <c r="B303" s="162"/>
      <c r="C303" s="162"/>
      <c r="D303" s="162"/>
      <c r="E303" s="162"/>
      <c r="F303" s="162"/>
      <c r="G303" s="162"/>
      <c r="H303" s="162"/>
      <c r="I303" s="162"/>
      <c r="J303" s="162"/>
      <c r="K303" s="162"/>
      <c r="L303" s="162"/>
      <c r="M303" s="162"/>
      <c r="N303" s="162"/>
    </row>
    <row r="304" spans="1:14" ht="15.75" customHeight="1" x14ac:dyDescent="0.25">
      <c r="A304" s="162"/>
      <c r="B304" s="162"/>
      <c r="C304" s="162"/>
      <c r="D304" s="162"/>
      <c r="E304" s="162"/>
      <c r="F304" s="162"/>
      <c r="G304" s="162"/>
      <c r="H304" s="162"/>
      <c r="I304" s="162"/>
      <c r="J304" s="162"/>
      <c r="K304" s="162"/>
      <c r="L304" s="162"/>
      <c r="M304" s="162"/>
      <c r="N304" s="162"/>
    </row>
    <row r="305" spans="1:14" ht="15.75" customHeight="1" x14ac:dyDescent="0.25">
      <c r="A305" s="162"/>
      <c r="B305" s="162"/>
      <c r="C305" s="162"/>
      <c r="D305" s="162"/>
      <c r="E305" s="162"/>
      <c r="F305" s="162"/>
      <c r="G305" s="162"/>
      <c r="H305" s="162"/>
      <c r="I305" s="162"/>
      <c r="J305" s="162"/>
      <c r="K305" s="162"/>
      <c r="L305" s="162"/>
      <c r="M305" s="162"/>
      <c r="N305" s="162"/>
    </row>
    <row r="306" spans="1:14" ht="15.75" customHeight="1" x14ac:dyDescent="0.25">
      <c r="A306" s="162"/>
      <c r="B306" s="162"/>
      <c r="C306" s="162"/>
      <c r="D306" s="162"/>
      <c r="E306" s="162"/>
      <c r="F306" s="162"/>
      <c r="G306" s="162"/>
      <c r="H306" s="162"/>
      <c r="I306" s="162"/>
      <c r="J306" s="162"/>
      <c r="K306" s="162"/>
      <c r="L306" s="162"/>
      <c r="M306" s="162"/>
      <c r="N306" s="162"/>
    </row>
    <row r="307" spans="1:14" ht="15.75" customHeight="1" x14ac:dyDescent="0.25">
      <c r="A307" s="162"/>
      <c r="B307" s="162"/>
      <c r="C307" s="162"/>
      <c r="D307" s="162"/>
      <c r="E307" s="162"/>
      <c r="F307" s="162"/>
      <c r="G307" s="162"/>
      <c r="H307" s="162"/>
      <c r="I307" s="162"/>
      <c r="J307" s="162"/>
      <c r="K307" s="162"/>
      <c r="L307" s="162"/>
      <c r="M307" s="162"/>
      <c r="N307" s="162"/>
    </row>
    <row r="308" spans="1:14" ht="15.75" customHeight="1" x14ac:dyDescent="0.25">
      <c r="A308" s="162"/>
      <c r="B308" s="162"/>
      <c r="C308" s="162"/>
      <c r="D308" s="162"/>
      <c r="E308" s="162"/>
      <c r="F308" s="162"/>
      <c r="G308" s="162"/>
      <c r="H308" s="162"/>
      <c r="I308" s="162"/>
      <c r="J308" s="162"/>
      <c r="K308" s="162"/>
      <c r="L308" s="162"/>
      <c r="M308" s="162"/>
      <c r="N308" s="162"/>
    </row>
    <row r="309" spans="1:14" ht="15.75" customHeight="1" x14ac:dyDescent="0.25">
      <c r="A309" s="162"/>
      <c r="B309" s="162"/>
      <c r="C309" s="162"/>
      <c r="D309" s="162"/>
      <c r="E309" s="162"/>
      <c r="F309" s="162"/>
      <c r="G309" s="162"/>
      <c r="H309" s="162"/>
      <c r="I309" s="162"/>
      <c r="J309" s="162"/>
      <c r="K309" s="162"/>
      <c r="L309" s="162"/>
      <c r="M309" s="162"/>
      <c r="N309" s="162"/>
    </row>
    <row r="310" spans="1:14" ht="15.75" customHeight="1" x14ac:dyDescent="0.25">
      <c r="A310" s="162"/>
      <c r="B310" s="162"/>
      <c r="C310" s="162"/>
      <c r="D310" s="162"/>
      <c r="E310" s="162"/>
      <c r="F310" s="162"/>
      <c r="G310" s="162"/>
      <c r="H310" s="162"/>
      <c r="I310" s="162"/>
      <c r="J310" s="162"/>
      <c r="K310" s="162"/>
      <c r="L310" s="162"/>
      <c r="M310" s="162"/>
      <c r="N310" s="162"/>
    </row>
    <row r="311" spans="1:14" ht="15.75" customHeight="1" x14ac:dyDescent="0.25">
      <c r="A311" s="162"/>
      <c r="B311" s="162"/>
      <c r="C311" s="162"/>
      <c r="D311" s="162"/>
      <c r="E311" s="162"/>
      <c r="F311" s="162"/>
      <c r="G311" s="162"/>
      <c r="H311" s="162"/>
      <c r="I311" s="162"/>
      <c r="J311" s="162"/>
      <c r="K311" s="162"/>
      <c r="L311" s="162"/>
      <c r="M311" s="162"/>
      <c r="N311" s="162"/>
    </row>
    <row r="312" spans="1:14" ht="15.75" customHeight="1" x14ac:dyDescent="0.25">
      <c r="A312" s="162"/>
      <c r="B312" s="162"/>
      <c r="C312" s="162"/>
      <c r="D312" s="162"/>
      <c r="E312" s="162"/>
      <c r="F312" s="162"/>
      <c r="G312" s="162"/>
      <c r="H312" s="162"/>
      <c r="I312" s="162"/>
      <c r="J312" s="162"/>
      <c r="K312" s="162"/>
      <c r="L312" s="162"/>
      <c r="M312" s="162"/>
      <c r="N312" s="162"/>
    </row>
    <row r="313" spans="1:14" ht="15.75" customHeight="1" x14ac:dyDescent="0.25">
      <c r="A313" s="162"/>
      <c r="B313" s="162"/>
      <c r="C313" s="162"/>
      <c r="D313" s="162"/>
      <c r="E313" s="162"/>
      <c r="F313" s="162"/>
      <c r="G313" s="162"/>
      <c r="H313" s="162"/>
      <c r="I313" s="162"/>
      <c r="J313" s="162"/>
      <c r="K313" s="162"/>
      <c r="L313" s="162"/>
      <c r="M313" s="162"/>
      <c r="N313" s="162"/>
    </row>
    <row r="314" spans="1:14" ht="15.75" customHeight="1" x14ac:dyDescent="0.25">
      <c r="A314" s="162"/>
      <c r="B314" s="162"/>
      <c r="C314" s="162"/>
      <c r="D314" s="162"/>
      <c r="E314" s="162"/>
      <c r="F314" s="162"/>
      <c r="G314" s="162"/>
      <c r="H314" s="162"/>
      <c r="I314" s="162"/>
      <c r="J314" s="162"/>
      <c r="K314" s="162"/>
      <c r="L314" s="162"/>
      <c r="M314" s="162"/>
      <c r="N314" s="162"/>
    </row>
    <row r="315" spans="1:14" ht="15.75" customHeight="1" x14ac:dyDescent="0.25">
      <c r="A315" s="162"/>
      <c r="B315" s="162"/>
      <c r="C315" s="162"/>
      <c r="D315" s="162"/>
      <c r="E315" s="162"/>
      <c r="F315" s="162"/>
      <c r="G315" s="162"/>
      <c r="H315" s="162"/>
      <c r="I315" s="162"/>
      <c r="J315" s="162"/>
      <c r="K315" s="162"/>
      <c r="L315" s="162"/>
      <c r="M315" s="162"/>
      <c r="N315" s="162"/>
    </row>
    <row r="316" spans="1:14" ht="15.75" customHeight="1" x14ac:dyDescent="0.25">
      <c r="A316" s="162"/>
      <c r="B316" s="162"/>
      <c r="C316" s="162"/>
      <c r="D316" s="162"/>
      <c r="E316" s="162"/>
      <c r="F316" s="162"/>
      <c r="G316" s="162"/>
      <c r="H316" s="162"/>
      <c r="I316" s="162"/>
      <c r="J316" s="162"/>
      <c r="K316" s="162"/>
      <c r="L316" s="162"/>
      <c r="M316" s="162"/>
      <c r="N316" s="162"/>
    </row>
    <row r="317" spans="1:14" ht="15.75" customHeight="1" x14ac:dyDescent="0.25">
      <c r="A317" s="162"/>
      <c r="B317" s="162"/>
      <c r="C317" s="162"/>
      <c r="D317" s="162"/>
      <c r="E317" s="162"/>
      <c r="F317" s="162"/>
      <c r="G317" s="162"/>
      <c r="H317" s="162"/>
      <c r="I317" s="162"/>
      <c r="J317" s="162"/>
      <c r="K317" s="162"/>
      <c r="L317" s="162"/>
      <c r="M317" s="162"/>
      <c r="N317" s="162"/>
    </row>
    <row r="318" spans="1:14" ht="15.75" customHeight="1" x14ac:dyDescent="0.25">
      <c r="A318" s="162"/>
      <c r="B318" s="162"/>
      <c r="C318" s="162"/>
      <c r="D318" s="162"/>
      <c r="E318" s="162"/>
      <c r="F318" s="162"/>
      <c r="G318" s="162"/>
      <c r="H318" s="162"/>
      <c r="I318" s="162"/>
      <c r="J318" s="162"/>
      <c r="K318" s="162"/>
      <c r="L318" s="162"/>
      <c r="M318" s="162"/>
      <c r="N318" s="162"/>
    </row>
    <row r="319" spans="1:14" ht="15.75" customHeight="1" x14ac:dyDescent="0.25">
      <c r="A319" s="162"/>
      <c r="B319" s="162"/>
      <c r="C319" s="162"/>
      <c r="D319" s="162"/>
      <c r="E319" s="162"/>
      <c r="F319" s="162"/>
      <c r="G319" s="162"/>
      <c r="H319" s="162"/>
      <c r="I319" s="162"/>
      <c r="J319" s="162"/>
      <c r="K319" s="162"/>
      <c r="L319" s="162"/>
      <c r="M319" s="162"/>
      <c r="N319" s="162"/>
    </row>
    <row r="320" spans="1:14" ht="15.75" customHeight="1" x14ac:dyDescent="0.25">
      <c r="A320" s="162"/>
      <c r="B320" s="162"/>
      <c r="C320" s="162"/>
      <c r="D320" s="162"/>
      <c r="E320" s="162"/>
      <c r="F320" s="162"/>
      <c r="G320" s="162"/>
      <c r="H320" s="162"/>
      <c r="I320" s="162"/>
      <c r="J320" s="162"/>
      <c r="K320" s="162"/>
      <c r="L320" s="162"/>
      <c r="M320" s="162"/>
      <c r="N320" s="162"/>
    </row>
    <row r="321" spans="1:14" ht="15.75" customHeight="1" x14ac:dyDescent="0.25">
      <c r="A321" s="162"/>
      <c r="B321" s="162"/>
      <c r="C321" s="162"/>
      <c r="D321" s="162"/>
      <c r="E321" s="162"/>
      <c r="F321" s="162"/>
      <c r="G321" s="162"/>
      <c r="H321" s="162"/>
      <c r="I321" s="162"/>
      <c r="J321" s="162"/>
      <c r="K321" s="162"/>
      <c r="L321" s="162"/>
      <c r="M321" s="162"/>
      <c r="N321" s="162"/>
    </row>
    <row r="322" spans="1:14" ht="15.75" customHeight="1" x14ac:dyDescent="0.25">
      <c r="A322" s="162"/>
      <c r="B322" s="162"/>
      <c r="C322" s="162"/>
      <c r="D322" s="162"/>
      <c r="E322" s="162"/>
      <c r="F322" s="162"/>
      <c r="G322" s="162"/>
      <c r="H322" s="162"/>
      <c r="I322" s="162"/>
      <c r="J322" s="162"/>
      <c r="K322" s="162"/>
      <c r="L322" s="162"/>
      <c r="M322" s="162"/>
      <c r="N322" s="162"/>
    </row>
    <row r="323" spans="1:14" ht="15.75" customHeight="1" x14ac:dyDescent="0.25">
      <c r="A323" s="162"/>
      <c r="B323" s="162"/>
      <c r="C323" s="162"/>
      <c r="D323" s="162"/>
      <c r="E323" s="162"/>
      <c r="F323" s="162"/>
      <c r="G323" s="162"/>
      <c r="H323" s="162"/>
      <c r="I323" s="162"/>
      <c r="J323" s="162"/>
      <c r="K323" s="162"/>
      <c r="L323" s="162"/>
      <c r="M323" s="162"/>
      <c r="N323" s="162"/>
    </row>
    <row r="324" spans="1:14" ht="15.75" customHeight="1" x14ac:dyDescent="0.25">
      <c r="A324" s="162"/>
      <c r="B324" s="162"/>
      <c r="C324" s="162"/>
      <c r="D324" s="162"/>
      <c r="E324" s="162"/>
      <c r="F324" s="162"/>
      <c r="G324" s="162"/>
      <c r="H324" s="162"/>
      <c r="I324" s="162"/>
      <c r="J324" s="162"/>
      <c r="K324" s="162"/>
      <c r="L324" s="162"/>
      <c r="M324" s="162"/>
      <c r="N324" s="162"/>
    </row>
    <row r="325" spans="1:14" ht="15.75" customHeight="1" x14ac:dyDescent="0.25">
      <c r="A325" s="162"/>
      <c r="B325" s="162"/>
      <c r="C325" s="162"/>
      <c r="D325" s="162"/>
      <c r="E325" s="162"/>
      <c r="F325" s="162"/>
      <c r="G325" s="162"/>
      <c r="H325" s="162"/>
      <c r="I325" s="162"/>
      <c r="J325" s="162"/>
      <c r="K325" s="162"/>
      <c r="L325" s="162"/>
      <c r="M325" s="162"/>
      <c r="N325" s="162"/>
    </row>
    <row r="326" spans="1:14" ht="15.75" customHeight="1" x14ac:dyDescent="0.25">
      <c r="A326" s="162"/>
      <c r="B326" s="162"/>
      <c r="C326" s="162"/>
      <c r="D326" s="162"/>
      <c r="E326" s="162"/>
      <c r="F326" s="162"/>
      <c r="G326" s="162"/>
      <c r="H326" s="162"/>
      <c r="I326" s="162"/>
      <c r="J326" s="162"/>
      <c r="K326" s="162"/>
      <c r="L326" s="162"/>
      <c r="M326" s="162"/>
      <c r="N326" s="162"/>
    </row>
    <row r="327" spans="1:14" ht="15.75" customHeight="1" x14ac:dyDescent="0.25">
      <c r="A327" s="162"/>
      <c r="B327" s="162"/>
      <c r="C327" s="162"/>
      <c r="D327" s="162"/>
      <c r="E327" s="162"/>
      <c r="F327" s="162"/>
      <c r="G327" s="162"/>
      <c r="H327" s="162"/>
      <c r="I327" s="162"/>
      <c r="J327" s="162"/>
      <c r="K327" s="162"/>
      <c r="L327" s="162"/>
      <c r="M327" s="162"/>
      <c r="N327" s="162"/>
    </row>
    <row r="328" spans="1:14" ht="15.75" customHeight="1" x14ac:dyDescent="0.25">
      <c r="A328" s="162"/>
      <c r="B328" s="162"/>
      <c r="C328" s="162"/>
      <c r="D328" s="162"/>
      <c r="E328" s="162"/>
      <c r="F328" s="162"/>
      <c r="G328" s="162"/>
      <c r="H328" s="162"/>
      <c r="I328" s="162"/>
      <c r="J328" s="162"/>
      <c r="K328" s="162"/>
      <c r="L328" s="162"/>
      <c r="M328" s="162"/>
      <c r="N328" s="162"/>
    </row>
    <row r="329" spans="1:14" ht="15.75" customHeight="1" x14ac:dyDescent="0.25">
      <c r="A329" s="162"/>
      <c r="B329" s="162"/>
      <c r="C329" s="162"/>
      <c r="D329" s="162"/>
      <c r="E329" s="162"/>
      <c r="F329" s="162"/>
      <c r="G329" s="162"/>
      <c r="H329" s="162"/>
      <c r="I329" s="162"/>
      <c r="J329" s="162"/>
      <c r="K329" s="162"/>
      <c r="L329" s="162"/>
      <c r="M329" s="162"/>
      <c r="N329" s="162"/>
    </row>
    <row r="330" spans="1:14" ht="15.75" customHeight="1" x14ac:dyDescent="0.25">
      <c r="A330" s="162"/>
      <c r="B330" s="162"/>
      <c r="C330" s="162"/>
      <c r="D330" s="162"/>
      <c r="E330" s="162"/>
      <c r="F330" s="162"/>
      <c r="G330" s="162"/>
      <c r="H330" s="162"/>
      <c r="I330" s="162"/>
      <c r="J330" s="162"/>
      <c r="K330" s="162"/>
      <c r="L330" s="162"/>
      <c r="M330" s="162"/>
      <c r="N330" s="162"/>
    </row>
    <row r="331" spans="1:14" ht="15.75" customHeight="1" x14ac:dyDescent="0.25">
      <c r="A331" s="162"/>
      <c r="B331" s="162"/>
      <c r="C331" s="162"/>
      <c r="D331" s="162"/>
      <c r="E331" s="162"/>
      <c r="F331" s="162"/>
      <c r="G331" s="162"/>
      <c r="H331" s="162"/>
      <c r="I331" s="162"/>
      <c r="J331" s="162"/>
      <c r="K331" s="162"/>
      <c r="L331" s="162"/>
      <c r="M331" s="162"/>
      <c r="N331" s="162"/>
    </row>
    <row r="332" spans="1:14" ht="15.75" customHeight="1" x14ac:dyDescent="0.25">
      <c r="A332" s="162"/>
      <c r="B332" s="162"/>
      <c r="C332" s="162"/>
      <c r="D332" s="162"/>
      <c r="E332" s="162"/>
      <c r="F332" s="162"/>
      <c r="G332" s="162"/>
      <c r="H332" s="162"/>
      <c r="I332" s="162"/>
      <c r="J332" s="162"/>
      <c r="K332" s="162"/>
      <c r="L332" s="162"/>
      <c r="M332" s="162"/>
      <c r="N332" s="162"/>
    </row>
    <row r="333" spans="1:14" ht="15.75" customHeight="1" x14ac:dyDescent="0.25">
      <c r="A333" s="162"/>
      <c r="B333" s="162"/>
      <c r="C333" s="162"/>
      <c r="D333" s="162"/>
      <c r="E333" s="162"/>
      <c r="F333" s="162"/>
      <c r="G333" s="162"/>
      <c r="H333" s="162"/>
      <c r="I333" s="162"/>
      <c r="J333" s="162"/>
      <c r="K333" s="162"/>
      <c r="L333" s="162"/>
      <c r="M333" s="162"/>
      <c r="N333" s="162"/>
    </row>
    <row r="334" spans="1:14" ht="15.75" customHeight="1" x14ac:dyDescent="0.25">
      <c r="A334" s="162"/>
      <c r="B334" s="162"/>
      <c r="C334" s="162"/>
      <c r="D334" s="162"/>
      <c r="E334" s="162"/>
      <c r="F334" s="162"/>
      <c r="G334" s="162"/>
      <c r="H334" s="162"/>
      <c r="I334" s="162"/>
      <c r="J334" s="162"/>
      <c r="K334" s="162"/>
      <c r="L334" s="162"/>
      <c r="M334" s="162"/>
      <c r="N334" s="162"/>
    </row>
    <row r="335" spans="1:14" ht="15.75" customHeight="1" x14ac:dyDescent="0.25">
      <c r="A335" s="162"/>
      <c r="B335" s="162"/>
      <c r="C335" s="162"/>
      <c r="D335" s="162"/>
      <c r="E335" s="162"/>
      <c r="F335" s="162"/>
      <c r="G335" s="162"/>
      <c r="H335" s="162"/>
      <c r="I335" s="162"/>
      <c r="J335" s="162"/>
      <c r="K335" s="162"/>
      <c r="L335" s="162"/>
      <c r="M335" s="162"/>
      <c r="N335" s="162"/>
    </row>
    <row r="336" spans="1:14" ht="15.75" customHeight="1" x14ac:dyDescent="0.25">
      <c r="A336" s="162"/>
      <c r="B336" s="162"/>
      <c r="C336" s="162"/>
      <c r="D336" s="162"/>
      <c r="E336" s="162"/>
      <c r="F336" s="162"/>
      <c r="G336" s="162"/>
      <c r="H336" s="162"/>
      <c r="I336" s="162"/>
      <c r="J336" s="162"/>
      <c r="K336" s="162"/>
      <c r="L336" s="162"/>
      <c r="M336" s="162"/>
      <c r="N336" s="162"/>
    </row>
    <row r="337" spans="1:14" ht="15.75" customHeight="1" x14ac:dyDescent="0.25">
      <c r="A337" s="162"/>
      <c r="B337" s="162"/>
      <c r="C337" s="162"/>
      <c r="D337" s="162"/>
      <c r="E337" s="162"/>
      <c r="F337" s="162"/>
      <c r="G337" s="162"/>
      <c r="H337" s="162"/>
      <c r="I337" s="162"/>
      <c r="J337" s="162"/>
      <c r="K337" s="162"/>
      <c r="L337" s="162"/>
      <c r="M337" s="162"/>
      <c r="N337" s="162"/>
    </row>
    <row r="338" spans="1:14" ht="15.75" customHeight="1" x14ac:dyDescent="0.25">
      <c r="A338" s="162"/>
      <c r="B338" s="162"/>
      <c r="C338" s="162"/>
      <c r="D338" s="162"/>
      <c r="E338" s="162"/>
      <c r="F338" s="162"/>
      <c r="G338" s="162"/>
      <c r="H338" s="162"/>
      <c r="I338" s="162"/>
      <c r="J338" s="162"/>
      <c r="K338" s="162"/>
      <c r="L338" s="162"/>
      <c r="M338" s="162"/>
      <c r="N338" s="162"/>
    </row>
    <row r="339" spans="1:14" ht="15.75" customHeight="1" x14ac:dyDescent="0.25">
      <c r="A339" s="162"/>
      <c r="B339" s="162"/>
      <c r="C339" s="162"/>
      <c r="D339" s="162"/>
      <c r="E339" s="162"/>
      <c r="F339" s="162"/>
      <c r="G339" s="162"/>
      <c r="H339" s="162"/>
      <c r="I339" s="162"/>
      <c r="J339" s="162"/>
      <c r="K339" s="162"/>
      <c r="L339" s="162"/>
      <c r="M339" s="162"/>
      <c r="N339" s="162"/>
    </row>
    <row r="340" spans="1:14" ht="15.75" customHeight="1" x14ac:dyDescent="0.25">
      <c r="A340" s="162"/>
      <c r="B340" s="162"/>
      <c r="C340" s="162"/>
      <c r="D340" s="162"/>
      <c r="E340" s="162"/>
      <c r="F340" s="162"/>
      <c r="G340" s="162"/>
      <c r="H340" s="162"/>
      <c r="I340" s="162"/>
      <c r="J340" s="162"/>
      <c r="K340" s="162"/>
      <c r="L340" s="162"/>
      <c r="M340" s="162"/>
      <c r="N340" s="162"/>
    </row>
    <row r="341" spans="1:14" ht="15.75" customHeight="1" x14ac:dyDescent="0.25">
      <c r="A341" s="162"/>
      <c r="B341" s="162"/>
      <c r="C341" s="162"/>
      <c r="D341" s="162"/>
      <c r="E341" s="162"/>
      <c r="F341" s="162"/>
      <c r="G341" s="162"/>
      <c r="H341" s="162"/>
      <c r="I341" s="162"/>
      <c r="J341" s="162"/>
      <c r="K341" s="162"/>
      <c r="L341" s="162"/>
      <c r="M341" s="162"/>
      <c r="N341" s="162"/>
    </row>
    <row r="342" spans="1:14" ht="15.75" customHeight="1" x14ac:dyDescent="0.25">
      <c r="A342" s="162"/>
      <c r="B342" s="162"/>
      <c r="C342" s="162"/>
      <c r="D342" s="162"/>
      <c r="E342" s="162"/>
      <c r="F342" s="162"/>
      <c r="G342" s="162"/>
      <c r="H342" s="162"/>
      <c r="I342" s="162"/>
      <c r="J342" s="162"/>
      <c r="K342" s="162"/>
      <c r="L342" s="162"/>
      <c r="M342" s="162"/>
      <c r="N342" s="162"/>
    </row>
    <row r="343" spans="1:14" ht="15.75" customHeight="1" x14ac:dyDescent="0.25">
      <c r="A343" s="162"/>
      <c r="B343" s="162"/>
      <c r="C343" s="162"/>
      <c r="D343" s="162"/>
      <c r="E343" s="162"/>
      <c r="F343" s="162"/>
      <c r="G343" s="162"/>
      <c r="H343" s="162"/>
      <c r="I343" s="162"/>
      <c r="J343" s="162"/>
      <c r="K343" s="162"/>
      <c r="L343" s="162"/>
      <c r="M343" s="162"/>
      <c r="N343" s="162"/>
    </row>
    <row r="344" spans="1:14" ht="15.75" customHeight="1" x14ac:dyDescent="0.25">
      <c r="A344" s="162"/>
      <c r="B344" s="162"/>
      <c r="C344" s="162"/>
      <c r="D344" s="162"/>
      <c r="E344" s="162"/>
      <c r="F344" s="162"/>
      <c r="G344" s="162"/>
      <c r="H344" s="162"/>
      <c r="I344" s="162"/>
      <c r="J344" s="162"/>
      <c r="K344" s="162"/>
      <c r="L344" s="162"/>
      <c r="M344" s="162"/>
      <c r="N344" s="162"/>
    </row>
    <row r="345" spans="1:14" ht="15.75" customHeight="1" x14ac:dyDescent="0.25">
      <c r="A345" s="162"/>
      <c r="B345" s="162"/>
      <c r="C345" s="162"/>
      <c r="D345" s="162"/>
      <c r="E345" s="162"/>
      <c r="F345" s="162"/>
      <c r="G345" s="162"/>
      <c r="H345" s="162"/>
      <c r="I345" s="162"/>
      <c r="J345" s="162"/>
      <c r="K345" s="162"/>
      <c r="L345" s="162"/>
      <c r="M345" s="162"/>
      <c r="N345" s="162"/>
    </row>
    <row r="346" spans="1:14" ht="15.75" customHeight="1" x14ac:dyDescent="0.25">
      <c r="A346" s="162"/>
      <c r="B346" s="162"/>
      <c r="C346" s="162"/>
      <c r="D346" s="162"/>
      <c r="E346" s="162"/>
      <c r="F346" s="162"/>
      <c r="G346" s="162"/>
      <c r="H346" s="162"/>
      <c r="I346" s="162"/>
      <c r="J346" s="162"/>
      <c r="K346" s="162"/>
      <c r="L346" s="162"/>
      <c r="M346" s="162"/>
      <c r="N346" s="162"/>
    </row>
    <row r="347" spans="1:14" ht="15.75" customHeight="1" x14ac:dyDescent="0.25">
      <c r="A347" s="162"/>
      <c r="B347" s="162"/>
      <c r="C347" s="162"/>
      <c r="D347" s="162"/>
      <c r="E347" s="162"/>
      <c r="F347" s="162"/>
      <c r="G347" s="162"/>
      <c r="H347" s="162"/>
      <c r="I347" s="162"/>
      <c r="J347" s="162"/>
      <c r="K347" s="162"/>
      <c r="L347" s="162"/>
      <c r="M347" s="162"/>
      <c r="N347" s="162"/>
    </row>
    <row r="348" spans="1:14" ht="15.75" customHeight="1" x14ac:dyDescent="0.25">
      <c r="A348" s="162"/>
      <c r="B348" s="162"/>
      <c r="C348" s="162"/>
      <c r="D348" s="162"/>
      <c r="E348" s="162"/>
      <c r="F348" s="162"/>
      <c r="G348" s="162"/>
      <c r="H348" s="162"/>
      <c r="I348" s="162"/>
      <c r="J348" s="162"/>
      <c r="K348" s="162"/>
      <c r="L348" s="162"/>
      <c r="M348" s="162"/>
      <c r="N348" s="162"/>
    </row>
    <row r="349" spans="1:14" ht="15.75" customHeight="1" x14ac:dyDescent="0.25">
      <c r="A349" s="162"/>
      <c r="B349" s="162"/>
      <c r="C349" s="162"/>
      <c r="D349" s="162"/>
      <c r="E349" s="162"/>
      <c r="F349" s="162"/>
      <c r="G349" s="162"/>
      <c r="H349" s="162"/>
      <c r="I349" s="162"/>
      <c r="J349" s="162"/>
      <c r="K349" s="162"/>
      <c r="L349" s="162"/>
      <c r="M349" s="162"/>
      <c r="N349" s="162"/>
    </row>
    <row r="350" spans="1:14" ht="15.75" customHeight="1" x14ac:dyDescent="0.25">
      <c r="A350" s="162"/>
      <c r="B350" s="162"/>
      <c r="C350" s="162"/>
      <c r="D350" s="162"/>
      <c r="E350" s="162"/>
      <c r="F350" s="162"/>
      <c r="G350" s="162"/>
      <c r="H350" s="162"/>
      <c r="I350" s="162"/>
      <c r="J350" s="162"/>
      <c r="K350" s="162"/>
      <c r="L350" s="162"/>
      <c r="M350" s="162"/>
      <c r="N350" s="162"/>
    </row>
    <row r="351" spans="1:14" ht="15.75" customHeight="1" x14ac:dyDescent="0.25">
      <c r="A351" s="162"/>
      <c r="B351" s="162"/>
      <c r="C351" s="162"/>
      <c r="D351" s="162"/>
      <c r="E351" s="162"/>
      <c r="F351" s="162"/>
      <c r="G351" s="162"/>
      <c r="H351" s="162"/>
      <c r="I351" s="162"/>
      <c r="J351" s="162"/>
      <c r="K351" s="162"/>
      <c r="L351" s="162"/>
      <c r="M351" s="162"/>
      <c r="N351" s="162"/>
    </row>
    <row r="352" spans="1:14" ht="15.75" customHeight="1" x14ac:dyDescent="0.25">
      <c r="A352" s="162"/>
      <c r="B352" s="162"/>
      <c r="C352" s="162"/>
      <c r="D352" s="162"/>
      <c r="E352" s="162"/>
      <c r="F352" s="162"/>
      <c r="G352" s="162"/>
      <c r="H352" s="162"/>
      <c r="I352" s="162"/>
      <c r="J352" s="162"/>
      <c r="K352" s="162"/>
      <c r="L352" s="162"/>
      <c r="M352" s="162"/>
      <c r="N352" s="162"/>
    </row>
    <row r="353" spans="1:14" ht="15.75" customHeight="1" x14ac:dyDescent="0.25">
      <c r="A353" s="162"/>
      <c r="B353" s="162"/>
      <c r="C353" s="162"/>
      <c r="D353" s="162"/>
      <c r="E353" s="162"/>
      <c r="F353" s="162"/>
      <c r="G353" s="162"/>
      <c r="H353" s="162"/>
      <c r="I353" s="162"/>
      <c r="J353" s="162"/>
      <c r="K353" s="162"/>
      <c r="L353" s="162"/>
      <c r="M353" s="162"/>
      <c r="N353" s="162"/>
    </row>
    <row r="354" spans="1:14" ht="15.75" customHeight="1" x14ac:dyDescent="0.25">
      <c r="A354" s="162"/>
      <c r="B354" s="162"/>
      <c r="C354" s="162"/>
      <c r="D354" s="162"/>
      <c r="E354" s="162"/>
      <c r="F354" s="162"/>
      <c r="G354" s="162"/>
      <c r="H354" s="162"/>
      <c r="I354" s="162"/>
      <c r="J354" s="162"/>
      <c r="K354" s="162"/>
      <c r="L354" s="162"/>
      <c r="M354" s="162"/>
      <c r="N354" s="162"/>
    </row>
    <row r="355" spans="1:14" ht="15.75" customHeight="1" x14ac:dyDescent="0.25">
      <c r="A355" s="162"/>
      <c r="B355" s="162"/>
      <c r="C355" s="162"/>
      <c r="D355" s="162"/>
      <c r="E355" s="162"/>
      <c r="F355" s="162"/>
      <c r="G355" s="162"/>
      <c r="H355" s="162"/>
      <c r="I355" s="162"/>
      <c r="J355" s="162"/>
      <c r="K355" s="162"/>
      <c r="L355" s="162"/>
      <c r="M355" s="162"/>
      <c r="N355" s="162"/>
    </row>
    <row r="356" spans="1:14" ht="15.75" customHeight="1" x14ac:dyDescent="0.25">
      <c r="A356" s="162"/>
      <c r="B356" s="162"/>
      <c r="C356" s="162"/>
      <c r="D356" s="162"/>
      <c r="E356" s="162"/>
      <c r="F356" s="162"/>
      <c r="G356" s="162"/>
      <c r="H356" s="162"/>
      <c r="I356" s="162"/>
      <c r="J356" s="162"/>
      <c r="K356" s="162"/>
      <c r="L356" s="162"/>
      <c r="M356" s="162"/>
      <c r="N356" s="162"/>
    </row>
    <row r="357" spans="1:14" ht="15.75" customHeight="1" x14ac:dyDescent="0.25">
      <c r="A357" s="162"/>
      <c r="B357" s="162"/>
      <c r="C357" s="162"/>
      <c r="D357" s="162"/>
      <c r="E357" s="162"/>
      <c r="F357" s="162"/>
      <c r="G357" s="162"/>
      <c r="H357" s="162"/>
      <c r="I357" s="162"/>
      <c r="J357" s="162"/>
      <c r="K357" s="162"/>
      <c r="L357" s="162"/>
      <c r="M357" s="162"/>
      <c r="N357" s="162"/>
    </row>
    <row r="358" spans="1:14" ht="15.75" customHeight="1" x14ac:dyDescent="0.25">
      <c r="A358" s="162"/>
      <c r="B358" s="162"/>
      <c r="C358" s="162"/>
      <c r="D358" s="162"/>
      <c r="E358" s="162"/>
      <c r="F358" s="162"/>
      <c r="G358" s="162"/>
      <c r="H358" s="162"/>
      <c r="I358" s="162"/>
      <c r="J358" s="162"/>
      <c r="K358" s="162"/>
      <c r="L358" s="162"/>
      <c r="M358" s="162"/>
      <c r="N358" s="162"/>
    </row>
    <row r="359" spans="1:14" ht="15.75" customHeight="1" x14ac:dyDescent="0.25">
      <c r="A359" s="162"/>
      <c r="B359" s="162"/>
      <c r="C359" s="162"/>
      <c r="D359" s="162"/>
      <c r="E359" s="162"/>
      <c r="F359" s="162"/>
      <c r="G359" s="162"/>
      <c r="H359" s="162"/>
      <c r="I359" s="162"/>
      <c r="J359" s="162"/>
      <c r="K359" s="162"/>
      <c r="L359" s="162"/>
      <c r="M359" s="162"/>
      <c r="N359" s="162"/>
    </row>
    <row r="360" spans="1:14" ht="15.75" customHeight="1" x14ac:dyDescent="0.25">
      <c r="A360" s="162"/>
      <c r="B360" s="162"/>
      <c r="C360" s="162"/>
      <c r="D360" s="162"/>
      <c r="E360" s="162"/>
      <c r="F360" s="162"/>
      <c r="G360" s="162"/>
      <c r="H360" s="162"/>
      <c r="I360" s="162"/>
      <c r="J360" s="162"/>
      <c r="K360" s="162"/>
      <c r="L360" s="162"/>
      <c r="M360" s="162"/>
      <c r="N360" s="162"/>
    </row>
    <row r="361" spans="1:14" ht="15.75" customHeight="1" x14ac:dyDescent="0.25">
      <c r="A361" s="162"/>
      <c r="B361" s="162"/>
      <c r="C361" s="162"/>
      <c r="D361" s="162"/>
      <c r="E361" s="162"/>
      <c r="F361" s="162"/>
      <c r="G361" s="162"/>
      <c r="H361" s="162"/>
      <c r="I361" s="162"/>
      <c r="J361" s="162"/>
      <c r="K361" s="162"/>
      <c r="L361" s="162"/>
      <c r="M361" s="162"/>
      <c r="N361" s="162"/>
    </row>
    <row r="362" spans="1:14" ht="15.75" customHeight="1" x14ac:dyDescent="0.25">
      <c r="A362" s="162"/>
      <c r="B362" s="162"/>
      <c r="C362" s="162"/>
      <c r="D362" s="162"/>
      <c r="E362" s="162"/>
      <c r="F362" s="162"/>
      <c r="G362" s="162"/>
      <c r="H362" s="162"/>
      <c r="I362" s="162"/>
      <c r="J362" s="162"/>
      <c r="K362" s="162"/>
      <c r="L362" s="162"/>
      <c r="M362" s="162"/>
      <c r="N362" s="162"/>
    </row>
    <row r="363" spans="1:14" ht="15.75" customHeight="1" x14ac:dyDescent="0.25">
      <c r="A363" s="162"/>
      <c r="B363" s="162"/>
      <c r="C363" s="162"/>
      <c r="D363" s="162"/>
      <c r="E363" s="162"/>
      <c r="F363" s="162"/>
      <c r="G363" s="162"/>
      <c r="H363" s="162"/>
      <c r="I363" s="162"/>
      <c r="J363" s="162"/>
      <c r="K363" s="162"/>
      <c r="L363" s="162"/>
      <c r="M363" s="162"/>
      <c r="N363" s="162"/>
    </row>
    <row r="364" spans="1:14" ht="15.75" customHeight="1" x14ac:dyDescent="0.25">
      <c r="A364" s="162"/>
      <c r="B364" s="162"/>
      <c r="C364" s="162"/>
      <c r="D364" s="162"/>
      <c r="E364" s="162"/>
      <c r="F364" s="162"/>
      <c r="G364" s="162"/>
      <c r="H364" s="162"/>
      <c r="I364" s="162"/>
      <c r="J364" s="162"/>
      <c r="K364" s="162"/>
      <c r="L364" s="162"/>
      <c r="M364" s="162"/>
      <c r="N364" s="162"/>
    </row>
    <row r="365" spans="1:14" ht="15.75" customHeight="1" x14ac:dyDescent="0.25">
      <c r="A365" s="162"/>
      <c r="B365" s="162"/>
      <c r="C365" s="162"/>
      <c r="D365" s="162"/>
      <c r="E365" s="162"/>
      <c r="F365" s="162"/>
      <c r="G365" s="162"/>
      <c r="H365" s="162"/>
      <c r="I365" s="162"/>
      <c r="J365" s="162"/>
      <c r="K365" s="162"/>
      <c r="L365" s="162"/>
      <c r="M365" s="162"/>
      <c r="N365" s="162"/>
    </row>
    <row r="366" spans="1:14" ht="15.75" customHeight="1" x14ac:dyDescent="0.25">
      <c r="A366" s="162"/>
      <c r="B366" s="162"/>
      <c r="C366" s="162"/>
      <c r="D366" s="162"/>
      <c r="E366" s="162"/>
      <c r="F366" s="162"/>
      <c r="G366" s="162"/>
      <c r="H366" s="162"/>
      <c r="I366" s="162"/>
      <c r="J366" s="162"/>
      <c r="K366" s="162"/>
      <c r="L366" s="162"/>
      <c r="M366" s="162"/>
      <c r="N366" s="162"/>
    </row>
    <row r="367" spans="1:14" ht="15.75" customHeight="1" x14ac:dyDescent="0.25">
      <c r="A367" s="162"/>
      <c r="B367" s="162"/>
      <c r="C367" s="162"/>
      <c r="D367" s="162"/>
      <c r="E367" s="162"/>
      <c r="F367" s="162"/>
      <c r="G367" s="162"/>
      <c r="H367" s="162"/>
      <c r="I367" s="162"/>
      <c r="J367" s="162"/>
      <c r="K367" s="162"/>
      <c r="L367" s="162"/>
      <c r="M367" s="162"/>
      <c r="N367" s="162"/>
    </row>
    <row r="368" spans="1:14" ht="15.75" customHeight="1" x14ac:dyDescent="0.25">
      <c r="A368" s="162"/>
      <c r="B368" s="162"/>
      <c r="C368" s="162"/>
      <c r="D368" s="162"/>
      <c r="E368" s="162"/>
      <c r="F368" s="162"/>
      <c r="G368" s="162"/>
      <c r="H368" s="162"/>
      <c r="I368" s="162"/>
      <c r="J368" s="162"/>
      <c r="K368" s="162"/>
      <c r="L368" s="162"/>
      <c r="M368" s="162"/>
      <c r="N368" s="162"/>
    </row>
    <row r="369" spans="1:14" ht="15.75" customHeight="1" x14ac:dyDescent="0.25">
      <c r="A369" s="162"/>
      <c r="B369" s="162"/>
      <c r="C369" s="162"/>
      <c r="D369" s="162"/>
      <c r="E369" s="162"/>
      <c r="F369" s="162"/>
      <c r="G369" s="162"/>
      <c r="H369" s="162"/>
      <c r="I369" s="162"/>
      <c r="J369" s="162"/>
      <c r="K369" s="162"/>
      <c r="L369" s="162"/>
      <c r="M369" s="162"/>
      <c r="N369" s="162"/>
    </row>
    <row r="370" spans="1:14" ht="15.75" customHeight="1" x14ac:dyDescent="0.25">
      <c r="A370" s="162"/>
      <c r="B370" s="162"/>
      <c r="C370" s="162"/>
      <c r="D370" s="162"/>
      <c r="E370" s="162"/>
      <c r="F370" s="162"/>
      <c r="G370" s="162"/>
      <c r="H370" s="162"/>
      <c r="I370" s="162"/>
      <c r="J370" s="162"/>
      <c r="K370" s="162"/>
      <c r="L370" s="162"/>
      <c r="M370" s="162"/>
      <c r="N370" s="162"/>
    </row>
    <row r="371" spans="1:14" ht="15.75" customHeight="1" x14ac:dyDescent="0.25">
      <c r="A371" s="162"/>
      <c r="B371" s="162"/>
      <c r="C371" s="162"/>
      <c r="D371" s="162"/>
      <c r="E371" s="162"/>
      <c r="F371" s="162"/>
      <c r="G371" s="162"/>
      <c r="H371" s="162"/>
      <c r="I371" s="162"/>
      <c r="J371" s="162"/>
      <c r="K371" s="162"/>
      <c r="L371" s="162"/>
      <c r="M371" s="162"/>
      <c r="N371" s="162"/>
    </row>
    <row r="372" spans="1:14" ht="15.75" customHeight="1" x14ac:dyDescent="0.25">
      <c r="A372" s="162"/>
      <c r="B372" s="162"/>
      <c r="C372" s="162"/>
      <c r="D372" s="162"/>
      <c r="E372" s="162"/>
      <c r="F372" s="162"/>
      <c r="G372" s="162"/>
      <c r="H372" s="162"/>
      <c r="I372" s="162"/>
      <c r="J372" s="162"/>
      <c r="K372" s="162"/>
      <c r="L372" s="162"/>
      <c r="M372" s="162"/>
      <c r="N372" s="162"/>
    </row>
    <row r="373" spans="1:14" ht="15.75" customHeight="1" x14ac:dyDescent="0.25">
      <c r="A373" s="162"/>
      <c r="B373" s="162"/>
      <c r="C373" s="162"/>
      <c r="D373" s="162"/>
      <c r="E373" s="162"/>
      <c r="F373" s="162"/>
      <c r="G373" s="162"/>
      <c r="H373" s="162"/>
      <c r="I373" s="162"/>
      <c r="J373" s="162"/>
      <c r="K373" s="162"/>
      <c r="L373" s="162"/>
      <c r="M373" s="162"/>
      <c r="N373" s="162"/>
    </row>
    <row r="374" spans="1:14" ht="15.75" customHeight="1" x14ac:dyDescent="0.25">
      <c r="A374" s="162"/>
      <c r="B374" s="162"/>
      <c r="C374" s="162"/>
      <c r="D374" s="162"/>
      <c r="E374" s="162"/>
      <c r="F374" s="162"/>
      <c r="G374" s="162"/>
      <c r="H374" s="162"/>
      <c r="I374" s="162"/>
      <c r="J374" s="162"/>
      <c r="K374" s="162"/>
      <c r="L374" s="162"/>
      <c r="M374" s="162"/>
      <c r="N374" s="162"/>
    </row>
    <row r="375" spans="1:14" ht="15.75" customHeight="1" x14ac:dyDescent="0.25">
      <c r="A375" s="162"/>
      <c r="B375" s="162"/>
      <c r="C375" s="162"/>
      <c r="D375" s="162"/>
      <c r="E375" s="162"/>
      <c r="F375" s="162"/>
      <c r="G375" s="162"/>
      <c r="H375" s="162"/>
      <c r="I375" s="162"/>
      <c r="J375" s="162"/>
      <c r="K375" s="162"/>
      <c r="L375" s="162"/>
      <c r="M375" s="162"/>
      <c r="N375" s="162"/>
    </row>
    <row r="376" spans="1:14" ht="15.75" customHeight="1" x14ac:dyDescent="0.25">
      <c r="A376" s="162"/>
      <c r="B376" s="162"/>
      <c r="C376" s="162"/>
      <c r="D376" s="162"/>
      <c r="E376" s="162"/>
      <c r="F376" s="162"/>
      <c r="G376" s="162"/>
      <c r="H376" s="162"/>
      <c r="I376" s="162"/>
      <c r="J376" s="162"/>
      <c r="K376" s="162"/>
      <c r="L376" s="162"/>
      <c r="M376" s="162"/>
      <c r="N376" s="162"/>
    </row>
    <row r="377" spans="1:14" ht="15.75" customHeight="1" x14ac:dyDescent="0.25">
      <c r="A377" s="162"/>
      <c r="B377" s="162"/>
      <c r="C377" s="162"/>
      <c r="D377" s="162"/>
      <c r="E377" s="162"/>
      <c r="F377" s="162"/>
      <c r="G377" s="162"/>
      <c r="H377" s="162"/>
      <c r="I377" s="162"/>
      <c r="J377" s="162"/>
      <c r="K377" s="162"/>
      <c r="L377" s="162"/>
      <c r="M377" s="162"/>
      <c r="N377" s="162"/>
    </row>
    <row r="378" spans="1:14" ht="15.75" customHeight="1" x14ac:dyDescent="0.25">
      <c r="A378" s="162"/>
      <c r="B378" s="162"/>
      <c r="C378" s="162"/>
      <c r="D378" s="162"/>
      <c r="E378" s="162"/>
      <c r="F378" s="162"/>
      <c r="G378" s="162"/>
      <c r="H378" s="162"/>
      <c r="I378" s="162"/>
      <c r="J378" s="162"/>
      <c r="K378" s="162"/>
      <c r="L378" s="162"/>
      <c r="M378" s="162"/>
      <c r="N378" s="162"/>
    </row>
    <row r="379" spans="1:14" ht="15.75" customHeight="1" x14ac:dyDescent="0.25">
      <c r="A379" s="162"/>
      <c r="B379" s="162"/>
      <c r="C379" s="162"/>
      <c r="D379" s="162"/>
      <c r="E379" s="162"/>
      <c r="F379" s="162"/>
      <c r="G379" s="162"/>
      <c r="H379" s="162"/>
      <c r="I379" s="162"/>
      <c r="J379" s="162"/>
      <c r="K379" s="162"/>
      <c r="L379" s="162"/>
      <c r="M379" s="162"/>
      <c r="N379" s="162"/>
    </row>
    <row r="380" spans="1:14" ht="15.75" customHeight="1" x14ac:dyDescent="0.25">
      <c r="A380" s="162"/>
      <c r="B380" s="162"/>
      <c r="C380" s="162"/>
      <c r="D380" s="162"/>
      <c r="E380" s="162"/>
      <c r="F380" s="162"/>
      <c r="G380" s="162"/>
      <c r="H380" s="162"/>
      <c r="I380" s="162"/>
      <c r="J380" s="162"/>
      <c r="K380" s="162"/>
      <c r="L380" s="162"/>
      <c r="M380" s="162"/>
      <c r="N380" s="162"/>
    </row>
    <row r="381" spans="1:14" ht="15.75" customHeight="1" x14ac:dyDescent="0.25">
      <c r="A381" s="162"/>
      <c r="B381" s="162"/>
      <c r="C381" s="162"/>
      <c r="D381" s="162"/>
      <c r="E381" s="162"/>
      <c r="F381" s="162"/>
      <c r="G381" s="162"/>
      <c r="H381" s="162"/>
      <c r="I381" s="162"/>
      <c r="J381" s="162"/>
      <c r="K381" s="162"/>
      <c r="L381" s="162"/>
      <c r="M381" s="162"/>
      <c r="N381" s="162"/>
    </row>
    <row r="382" spans="1:14" ht="15.75" customHeight="1" x14ac:dyDescent="0.25">
      <c r="A382" s="162"/>
      <c r="B382" s="162"/>
      <c r="C382" s="162"/>
      <c r="D382" s="162"/>
      <c r="E382" s="162"/>
      <c r="F382" s="162"/>
      <c r="G382" s="162"/>
      <c r="H382" s="162"/>
      <c r="I382" s="162"/>
      <c r="J382" s="162"/>
      <c r="K382" s="162"/>
      <c r="L382" s="162"/>
      <c r="M382" s="162"/>
      <c r="N382" s="162"/>
    </row>
    <row r="383" spans="1:14" ht="15.75" customHeight="1" x14ac:dyDescent="0.25">
      <c r="A383" s="162"/>
      <c r="B383" s="162"/>
      <c r="C383" s="162"/>
      <c r="D383" s="162"/>
      <c r="E383" s="162"/>
      <c r="F383" s="162"/>
      <c r="G383" s="162"/>
      <c r="H383" s="162"/>
      <c r="I383" s="162"/>
      <c r="J383" s="162"/>
      <c r="K383" s="162"/>
      <c r="L383" s="162"/>
      <c r="M383" s="162"/>
      <c r="N383" s="162"/>
    </row>
    <row r="384" spans="1:14" ht="15.75" customHeight="1" x14ac:dyDescent="0.25">
      <c r="A384" s="162"/>
      <c r="B384" s="162"/>
      <c r="C384" s="162"/>
      <c r="D384" s="162"/>
      <c r="E384" s="162"/>
      <c r="F384" s="162"/>
      <c r="G384" s="162"/>
      <c r="H384" s="162"/>
      <c r="I384" s="162"/>
      <c r="J384" s="162"/>
      <c r="K384" s="162"/>
      <c r="L384" s="162"/>
      <c r="M384" s="162"/>
      <c r="N384" s="162"/>
    </row>
    <row r="385" spans="1:14" ht="15.75" customHeight="1" x14ac:dyDescent="0.25">
      <c r="A385" s="162"/>
      <c r="B385" s="162"/>
      <c r="C385" s="162"/>
      <c r="D385" s="162"/>
      <c r="E385" s="162"/>
      <c r="F385" s="162"/>
      <c r="G385" s="162"/>
      <c r="H385" s="162"/>
      <c r="I385" s="162"/>
      <c r="J385" s="162"/>
      <c r="K385" s="162"/>
      <c r="L385" s="162"/>
      <c r="M385" s="162"/>
      <c r="N385" s="162"/>
    </row>
    <row r="386" spans="1:14" ht="15.75" customHeight="1" x14ac:dyDescent="0.25">
      <c r="A386" s="162"/>
      <c r="B386" s="162"/>
      <c r="C386" s="162"/>
      <c r="D386" s="162"/>
      <c r="E386" s="162"/>
      <c r="F386" s="162"/>
      <c r="G386" s="162"/>
      <c r="H386" s="162"/>
      <c r="I386" s="162"/>
      <c r="J386" s="162"/>
      <c r="K386" s="162"/>
      <c r="L386" s="162"/>
      <c r="M386" s="162"/>
      <c r="N386" s="162"/>
    </row>
    <row r="387" spans="1:14" ht="15.75" customHeight="1" x14ac:dyDescent="0.25">
      <c r="A387" s="162"/>
      <c r="B387" s="162"/>
      <c r="C387" s="162"/>
      <c r="D387" s="162"/>
      <c r="E387" s="162"/>
      <c r="F387" s="162"/>
      <c r="G387" s="162"/>
      <c r="H387" s="162"/>
      <c r="I387" s="162"/>
      <c r="J387" s="162"/>
      <c r="K387" s="162"/>
      <c r="L387" s="162"/>
      <c r="M387" s="162"/>
      <c r="N387" s="162"/>
    </row>
    <row r="388" spans="1:14" ht="15.75" customHeight="1" x14ac:dyDescent="0.25">
      <c r="A388" s="162"/>
      <c r="B388" s="162"/>
      <c r="C388" s="162"/>
      <c r="D388" s="162"/>
      <c r="E388" s="162"/>
      <c r="F388" s="162"/>
      <c r="G388" s="162"/>
      <c r="H388" s="162"/>
      <c r="I388" s="162"/>
      <c r="J388" s="162"/>
      <c r="K388" s="162"/>
      <c r="L388" s="162"/>
      <c r="M388" s="162"/>
      <c r="N388" s="162"/>
    </row>
    <row r="389" spans="1:14" ht="15.75" customHeight="1" x14ac:dyDescent="0.25">
      <c r="A389" s="162"/>
      <c r="B389" s="162"/>
      <c r="C389" s="162"/>
      <c r="D389" s="162"/>
      <c r="E389" s="162"/>
      <c r="F389" s="162"/>
      <c r="G389" s="162"/>
      <c r="H389" s="162"/>
      <c r="I389" s="162"/>
      <c r="J389" s="162"/>
      <c r="K389" s="162"/>
      <c r="L389" s="162"/>
      <c r="M389" s="162"/>
      <c r="N389" s="162"/>
    </row>
    <row r="390" spans="1:14" ht="15.75" customHeight="1" x14ac:dyDescent="0.25">
      <c r="A390" s="162"/>
      <c r="B390" s="162"/>
      <c r="C390" s="162"/>
      <c r="D390" s="162"/>
      <c r="E390" s="162"/>
      <c r="F390" s="162"/>
      <c r="G390" s="162"/>
      <c r="H390" s="162"/>
      <c r="I390" s="162"/>
      <c r="J390" s="162"/>
      <c r="K390" s="162"/>
      <c r="L390" s="162"/>
      <c r="M390" s="162"/>
      <c r="N390" s="162"/>
    </row>
    <row r="391" spans="1:14" ht="15.75" customHeight="1" x14ac:dyDescent="0.25">
      <c r="A391" s="162"/>
      <c r="B391" s="162"/>
      <c r="C391" s="162"/>
      <c r="D391" s="162"/>
      <c r="E391" s="162"/>
      <c r="F391" s="162"/>
      <c r="G391" s="162"/>
      <c r="H391" s="162"/>
      <c r="I391" s="162"/>
      <c r="J391" s="162"/>
      <c r="K391" s="162"/>
      <c r="L391" s="162"/>
      <c r="M391" s="162"/>
      <c r="N391" s="162"/>
    </row>
    <row r="392" spans="1:14" ht="15.75" customHeight="1" x14ac:dyDescent="0.25">
      <c r="A392" s="162"/>
      <c r="B392" s="162"/>
      <c r="C392" s="162"/>
      <c r="D392" s="162"/>
      <c r="E392" s="162"/>
      <c r="F392" s="162"/>
      <c r="G392" s="162"/>
      <c r="H392" s="162"/>
      <c r="I392" s="162"/>
      <c r="J392" s="162"/>
      <c r="K392" s="162"/>
      <c r="L392" s="162"/>
      <c r="M392" s="162"/>
      <c r="N392" s="162"/>
    </row>
    <row r="393" spans="1:14" ht="15.75" customHeight="1" x14ac:dyDescent="0.25">
      <c r="A393" s="162"/>
      <c r="B393" s="162"/>
      <c r="C393" s="162"/>
      <c r="D393" s="162"/>
      <c r="E393" s="162"/>
      <c r="F393" s="162"/>
      <c r="G393" s="162"/>
      <c r="H393" s="162"/>
      <c r="I393" s="162"/>
      <c r="J393" s="162"/>
      <c r="K393" s="162"/>
      <c r="L393" s="162"/>
      <c r="M393" s="162"/>
      <c r="N393" s="162"/>
    </row>
    <row r="394" spans="1:14" ht="15.75" customHeight="1" x14ac:dyDescent="0.25">
      <c r="A394" s="162"/>
      <c r="B394" s="162"/>
      <c r="C394" s="162"/>
      <c r="D394" s="162"/>
      <c r="E394" s="162"/>
      <c r="F394" s="162"/>
      <c r="G394" s="162"/>
      <c r="H394" s="162"/>
      <c r="I394" s="162"/>
      <c r="J394" s="162"/>
      <c r="K394" s="162"/>
      <c r="L394" s="162"/>
      <c r="M394" s="162"/>
      <c r="N394" s="162"/>
    </row>
    <row r="395" spans="1:14" ht="15.75" customHeight="1" x14ac:dyDescent="0.25">
      <c r="A395" s="162"/>
      <c r="B395" s="162"/>
      <c r="C395" s="162"/>
      <c r="D395" s="162"/>
      <c r="E395" s="162"/>
      <c r="F395" s="162"/>
      <c r="G395" s="162"/>
      <c r="H395" s="162"/>
      <c r="I395" s="162"/>
      <c r="J395" s="162"/>
      <c r="K395" s="162"/>
      <c r="L395" s="162"/>
      <c r="M395" s="162"/>
      <c r="N395" s="162"/>
    </row>
    <row r="396" spans="1:14" ht="15.75" customHeight="1" x14ac:dyDescent="0.25">
      <c r="A396" s="162"/>
      <c r="B396" s="162"/>
      <c r="C396" s="162"/>
      <c r="D396" s="162"/>
      <c r="E396" s="162"/>
      <c r="F396" s="162"/>
      <c r="G396" s="162"/>
      <c r="H396" s="162"/>
      <c r="I396" s="162"/>
      <c r="J396" s="162"/>
      <c r="K396" s="162"/>
      <c r="L396" s="162"/>
      <c r="M396" s="162"/>
      <c r="N396" s="162"/>
    </row>
    <row r="397" spans="1:14" ht="15.75" customHeight="1" x14ac:dyDescent="0.25">
      <c r="A397" s="162"/>
      <c r="B397" s="162"/>
      <c r="C397" s="162"/>
      <c r="D397" s="162"/>
      <c r="E397" s="162"/>
      <c r="F397" s="162"/>
      <c r="G397" s="162"/>
      <c r="H397" s="162"/>
      <c r="I397" s="162"/>
      <c r="J397" s="162"/>
      <c r="K397" s="162"/>
      <c r="L397" s="162"/>
      <c r="M397" s="162"/>
      <c r="N397" s="162"/>
    </row>
    <row r="398" spans="1:14" ht="15.75" customHeight="1" x14ac:dyDescent="0.25">
      <c r="A398" s="162"/>
      <c r="B398" s="162"/>
      <c r="C398" s="162"/>
      <c r="D398" s="162"/>
      <c r="E398" s="162"/>
      <c r="F398" s="162"/>
      <c r="G398" s="162"/>
      <c r="H398" s="162"/>
      <c r="I398" s="162"/>
      <c r="J398" s="162"/>
      <c r="K398" s="162"/>
      <c r="L398" s="162"/>
      <c r="M398" s="162"/>
      <c r="N398" s="162"/>
    </row>
    <row r="399" spans="1:14" ht="15.75" customHeight="1" x14ac:dyDescent="0.25">
      <c r="A399" s="162"/>
      <c r="B399" s="162"/>
      <c r="C399" s="162"/>
      <c r="D399" s="162"/>
      <c r="E399" s="162"/>
      <c r="F399" s="162"/>
      <c r="G399" s="162"/>
      <c r="H399" s="162"/>
      <c r="I399" s="162"/>
      <c r="J399" s="162"/>
      <c r="K399" s="162"/>
      <c r="L399" s="162"/>
      <c r="M399" s="162"/>
      <c r="N399" s="162"/>
    </row>
    <row r="400" spans="1:14" ht="15.75" customHeight="1" x14ac:dyDescent="0.25">
      <c r="A400" s="162"/>
      <c r="B400" s="162"/>
      <c r="C400" s="162"/>
      <c r="D400" s="162"/>
      <c r="E400" s="162"/>
      <c r="F400" s="162"/>
      <c r="G400" s="162"/>
      <c r="H400" s="162"/>
      <c r="I400" s="162"/>
      <c r="J400" s="162"/>
      <c r="K400" s="162"/>
      <c r="L400" s="162"/>
      <c r="M400" s="162"/>
      <c r="N400" s="162"/>
    </row>
    <row r="401" spans="1:14" ht="15.75" customHeight="1" x14ac:dyDescent="0.25">
      <c r="A401" s="162"/>
      <c r="B401" s="162"/>
      <c r="C401" s="162"/>
      <c r="D401" s="162"/>
      <c r="E401" s="162"/>
      <c r="F401" s="162"/>
      <c r="G401" s="162"/>
      <c r="H401" s="162"/>
      <c r="I401" s="162"/>
      <c r="J401" s="162"/>
      <c r="K401" s="162"/>
      <c r="L401" s="162"/>
      <c r="M401" s="162"/>
      <c r="N401" s="162"/>
    </row>
    <row r="402" spans="1:14" ht="15.75" customHeight="1" x14ac:dyDescent="0.25">
      <c r="A402" s="162"/>
      <c r="B402" s="162"/>
      <c r="C402" s="162"/>
      <c r="D402" s="162"/>
      <c r="E402" s="162"/>
      <c r="F402" s="162"/>
      <c r="G402" s="162"/>
      <c r="H402" s="162"/>
      <c r="I402" s="162"/>
      <c r="J402" s="162"/>
      <c r="K402" s="162"/>
      <c r="L402" s="162"/>
      <c r="M402" s="162"/>
      <c r="N402" s="162"/>
    </row>
    <row r="403" spans="1:14" ht="15.75" customHeight="1" x14ac:dyDescent="0.25">
      <c r="A403" s="162"/>
      <c r="B403" s="162"/>
      <c r="C403" s="162"/>
      <c r="D403" s="162"/>
      <c r="E403" s="162"/>
      <c r="F403" s="162"/>
      <c r="G403" s="162"/>
      <c r="H403" s="162"/>
      <c r="I403" s="162"/>
      <c r="J403" s="162"/>
      <c r="K403" s="162"/>
      <c r="L403" s="162"/>
      <c r="M403" s="162"/>
      <c r="N403" s="162"/>
    </row>
    <row r="404" spans="1:14" ht="15.75" customHeight="1" x14ac:dyDescent="0.25">
      <c r="A404" s="162"/>
      <c r="B404" s="162"/>
      <c r="C404" s="162"/>
      <c r="D404" s="162"/>
      <c r="E404" s="162"/>
      <c r="F404" s="162"/>
      <c r="G404" s="162"/>
      <c r="H404" s="162"/>
      <c r="I404" s="162"/>
      <c r="J404" s="162"/>
      <c r="K404" s="162"/>
      <c r="L404" s="162"/>
      <c r="M404" s="162"/>
      <c r="N404" s="162"/>
    </row>
    <row r="405" spans="1:14" ht="15.75" customHeight="1" x14ac:dyDescent="0.25">
      <c r="A405" s="162"/>
      <c r="B405" s="162"/>
      <c r="C405" s="162"/>
      <c r="D405" s="162"/>
      <c r="E405" s="162"/>
      <c r="F405" s="162"/>
      <c r="G405" s="162"/>
      <c r="H405" s="162"/>
      <c r="I405" s="162"/>
      <c r="J405" s="162"/>
      <c r="K405" s="162"/>
      <c r="L405" s="162"/>
      <c r="M405" s="162"/>
      <c r="N405" s="162"/>
    </row>
    <row r="406" spans="1:14" ht="15.75" customHeight="1" x14ac:dyDescent="0.25">
      <c r="A406" s="162"/>
      <c r="B406" s="162"/>
      <c r="C406" s="162"/>
      <c r="D406" s="162"/>
      <c r="E406" s="162"/>
      <c r="F406" s="162"/>
      <c r="G406" s="162"/>
      <c r="H406" s="162"/>
      <c r="I406" s="162"/>
      <c r="J406" s="162"/>
      <c r="K406" s="162"/>
      <c r="L406" s="162"/>
      <c r="M406" s="162"/>
      <c r="N406" s="162"/>
    </row>
    <row r="407" spans="1:14" ht="15.75" customHeight="1" x14ac:dyDescent="0.25">
      <c r="A407" s="162"/>
      <c r="B407" s="162"/>
      <c r="C407" s="162"/>
      <c r="D407" s="162"/>
      <c r="E407" s="162"/>
      <c r="F407" s="162"/>
      <c r="G407" s="162"/>
      <c r="H407" s="162"/>
      <c r="I407" s="162"/>
      <c r="J407" s="162"/>
      <c r="K407" s="162"/>
      <c r="L407" s="162"/>
      <c r="M407" s="162"/>
      <c r="N407" s="162"/>
    </row>
    <row r="408" spans="1:14" ht="15.75" customHeight="1" x14ac:dyDescent="0.25">
      <c r="A408" s="162"/>
      <c r="B408" s="162"/>
      <c r="C408" s="162"/>
      <c r="D408" s="162"/>
      <c r="E408" s="162"/>
      <c r="F408" s="162"/>
      <c r="G408" s="162"/>
      <c r="H408" s="162"/>
      <c r="I408" s="162"/>
      <c r="J408" s="162"/>
      <c r="K408" s="162"/>
      <c r="L408" s="162"/>
      <c r="M408" s="162"/>
      <c r="N408" s="162"/>
    </row>
    <row r="409" spans="1:14" ht="15.75" customHeight="1" x14ac:dyDescent="0.25">
      <c r="A409" s="162"/>
      <c r="B409" s="162"/>
      <c r="C409" s="162"/>
      <c r="D409" s="162"/>
      <c r="E409" s="162"/>
      <c r="F409" s="162"/>
      <c r="G409" s="162"/>
      <c r="H409" s="162"/>
      <c r="I409" s="162"/>
      <c r="J409" s="162"/>
      <c r="K409" s="162"/>
      <c r="L409" s="162"/>
      <c r="M409" s="162"/>
      <c r="N409" s="162"/>
    </row>
    <row r="410" spans="1:14" ht="15.75" customHeight="1" x14ac:dyDescent="0.25">
      <c r="A410" s="162"/>
      <c r="B410" s="162"/>
      <c r="C410" s="162"/>
      <c r="D410" s="162"/>
      <c r="E410" s="162"/>
      <c r="F410" s="162"/>
      <c r="G410" s="162"/>
      <c r="H410" s="162"/>
      <c r="I410" s="162"/>
      <c r="J410" s="162"/>
      <c r="K410" s="162"/>
      <c r="L410" s="162"/>
      <c r="M410" s="162"/>
      <c r="N410" s="162"/>
    </row>
    <row r="411" spans="1:14" ht="15.75" customHeight="1" x14ac:dyDescent="0.25">
      <c r="A411" s="162"/>
      <c r="B411" s="162"/>
      <c r="C411" s="162"/>
      <c r="D411" s="162"/>
      <c r="E411" s="162"/>
      <c r="F411" s="162"/>
      <c r="G411" s="162"/>
      <c r="H411" s="162"/>
      <c r="I411" s="162"/>
      <c r="J411" s="162"/>
      <c r="K411" s="162"/>
      <c r="L411" s="162"/>
      <c r="M411" s="162"/>
      <c r="N411" s="162"/>
    </row>
    <row r="412" spans="1:14" ht="15.75" customHeight="1" x14ac:dyDescent="0.25">
      <c r="A412" s="162"/>
      <c r="B412" s="162"/>
      <c r="C412" s="162"/>
      <c r="D412" s="162"/>
      <c r="E412" s="162"/>
      <c r="F412" s="162"/>
      <c r="G412" s="162"/>
      <c r="H412" s="162"/>
      <c r="I412" s="162"/>
      <c r="J412" s="162"/>
      <c r="K412" s="162"/>
      <c r="L412" s="162"/>
      <c r="M412" s="162"/>
      <c r="N412" s="162"/>
    </row>
    <row r="413" spans="1:14" ht="15.75" customHeight="1" x14ac:dyDescent="0.25">
      <c r="A413" s="162"/>
      <c r="B413" s="162"/>
      <c r="C413" s="162"/>
      <c r="D413" s="162"/>
      <c r="E413" s="162"/>
      <c r="F413" s="162"/>
      <c r="G413" s="162"/>
      <c r="H413" s="162"/>
      <c r="I413" s="162"/>
      <c r="J413" s="162"/>
      <c r="K413" s="162"/>
      <c r="L413" s="162"/>
      <c r="M413" s="162"/>
      <c r="N413" s="162"/>
    </row>
    <row r="414" spans="1:14" ht="15.75" customHeight="1" x14ac:dyDescent="0.25">
      <c r="A414" s="162"/>
      <c r="B414" s="162"/>
      <c r="C414" s="162"/>
      <c r="D414" s="162"/>
      <c r="E414" s="162"/>
      <c r="F414" s="162"/>
      <c r="G414" s="162"/>
      <c r="H414" s="162"/>
      <c r="I414" s="162"/>
      <c r="J414" s="162"/>
      <c r="K414" s="162"/>
      <c r="L414" s="162"/>
      <c r="M414" s="162"/>
      <c r="N414" s="162"/>
    </row>
    <row r="415" spans="1:14" ht="15.75" customHeight="1" x14ac:dyDescent="0.25">
      <c r="A415" s="162"/>
      <c r="B415" s="162"/>
      <c r="C415" s="162"/>
      <c r="D415" s="162"/>
      <c r="E415" s="162"/>
      <c r="F415" s="162"/>
      <c r="G415" s="162"/>
      <c r="H415" s="162"/>
      <c r="I415" s="162"/>
      <c r="J415" s="162"/>
      <c r="K415" s="162"/>
      <c r="L415" s="162"/>
      <c r="M415" s="162"/>
      <c r="N415" s="162"/>
    </row>
    <row r="416" spans="1:14" ht="15.75" customHeight="1" x14ac:dyDescent="0.25">
      <c r="A416" s="162"/>
      <c r="B416" s="162"/>
      <c r="C416" s="162"/>
      <c r="D416" s="162"/>
      <c r="E416" s="162"/>
      <c r="F416" s="162"/>
      <c r="G416" s="162"/>
      <c r="H416" s="162"/>
      <c r="I416" s="162"/>
      <c r="J416" s="162"/>
      <c r="K416" s="162"/>
      <c r="L416" s="162"/>
      <c r="M416" s="162"/>
      <c r="N416" s="162"/>
    </row>
    <row r="417" spans="1:14" ht="15.75" customHeight="1" x14ac:dyDescent="0.25">
      <c r="A417" s="162"/>
      <c r="B417" s="162"/>
      <c r="C417" s="162"/>
      <c r="D417" s="162"/>
      <c r="E417" s="162"/>
      <c r="F417" s="162"/>
      <c r="G417" s="162"/>
      <c r="H417" s="162"/>
      <c r="I417" s="162"/>
      <c r="J417" s="162"/>
      <c r="K417" s="162"/>
      <c r="L417" s="162"/>
      <c r="M417" s="162"/>
      <c r="N417" s="162"/>
    </row>
    <row r="418" spans="1:14" ht="15.75" customHeight="1" x14ac:dyDescent="0.25">
      <c r="A418" s="162"/>
      <c r="B418" s="162"/>
      <c r="C418" s="162"/>
      <c r="D418" s="162"/>
      <c r="E418" s="162"/>
      <c r="F418" s="162"/>
      <c r="G418" s="162"/>
      <c r="H418" s="162"/>
      <c r="I418" s="162"/>
      <c r="J418" s="162"/>
      <c r="K418" s="162"/>
      <c r="L418" s="162"/>
      <c r="M418" s="162"/>
      <c r="N418" s="162"/>
    </row>
    <row r="419" spans="1:14" ht="15.75" customHeight="1" x14ac:dyDescent="0.25">
      <c r="A419" s="162"/>
      <c r="B419" s="162"/>
      <c r="C419" s="162"/>
      <c r="D419" s="162"/>
      <c r="E419" s="162"/>
      <c r="F419" s="162"/>
      <c r="G419" s="162"/>
      <c r="H419" s="162"/>
      <c r="I419" s="162"/>
      <c r="J419" s="162"/>
      <c r="K419" s="162"/>
      <c r="L419" s="162"/>
      <c r="M419" s="162"/>
      <c r="N419" s="162"/>
    </row>
    <row r="420" spans="1:14" ht="15.75" customHeight="1" x14ac:dyDescent="0.25">
      <c r="A420" s="162"/>
      <c r="B420" s="162"/>
      <c r="C420" s="162"/>
      <c r="D420" s="162"/>
      <c r="E420" s="162"/>
      <c r="F420" s="162"/>
      <c r="G420" s="162"/>
      <c r="H420" s="162"/>
      <c r="I420" s="162"/>
      <c r="J420" s="162"/>
      <c r="K420" s="162"/>
      <c r="L420" s="162"/>
      <c r="M420" s="162"/>
      <c r="N420" s="162"/>
    </row>
    <row r="421" spans="1:14" ht="15.75" customHeight="1" x14ac:dyDescent="0.25">
      <c r="A421" s="162"/>
      <c r="B421" s="162"/>
      <c r="C421" s="162"/>
      <c r="D421" s="162"/>
      <c r="E421" s="162"/>
      <c r="F421" s="162"/>
      <c r="G421" s="162"/>
      <c r="H421" s="162"/>
      <c r="I421" s="162"/>
      <c r="J421" s="162"/>
      <c r="K421" s="162"/>
      <c r="L421" s="162"/>
      <c r="M421" s="162"/>
      <c r="N421" s="162"/>
    </row>
    <row r="422" spans="1:14" ht="15.75" customHeight="1" x14ac:dyDescent="0.25">
      <c r="A422" s="162"/>
      <c r="B422" s="162"/>
      <c r="C422" s="162"/>
      <c r="D422" s="162"/>
      <c r="E422" s="162"/>
      <c r="F422" s="162"/>
      <c r="G422" s="162"/>
      <c r="H422" s="162"/>
      <c r="I422" s="162"/>
      <c r="J422" s="162"/>
      <c r="K422" s="162"/>
      <c r="L422" s="162"/>
      <c r="M422" s="162"/>
      <c r="N422" s="162"/>
    </row>
    <row r="423" spans="1:14" ht="15.75" customHeight="1" x14ac:dyDescent="0.25">
      <c r="A423" s="162"/>
      <c r="B423" s="162"/>
      <c r="C423" s="162"/>
      <c r="D423" s="162"/>
      <c r="E423" s="162"/>
      <c r="F423" s="162"/>
      <c r="G423" s="162"/>
      <c r="H423" s="162"/>
      <c r="I423" s="162"/>
      <c r="J423" s="162"/>
      <c r="K423" s="162"/>
      <c r="L423" s="162"/>
      <c r="M423" s="162"/>
      <c r="N423" s="162"/>
    </row>
    <row r="424" spans="1:14" ht="15.75" customHeight="1" x14ac:dyDescent="0.25">
      <c r="A424" s="162"/>
      <c r="B424" s="162"/>
      <c r="C424" s="162"/>
      <c r="D424" s="162"/>
      <c r="E424" s="162"/>
      <c r="F424" s="162"/>
      <c r="G424" s="162"/>
      <c r="H424" s="162"/>
      <c r="I424" s="162"/>
      <c r="J424" s="162"/>
      <c r="K424" s="162"/>
      <c r="L424" s="162"/>
      <c r="M424" s="162"/>
      <c r="N424" s="162"/>
    </row>
    <row r="425" spans="1:14" ht="15.75" customHeight="1" x14ac:dyDescent="0.25">
      <c r="A425" s="162"/>
      <c r="B425" s="162"/>
      <c r="C425" s="162"/>
      <c r="D425" s="162"/>
      <c r="E425" s="162"/>
      <c r="F425" s="162"/>
      <c r="G425" s="162"/>
      <c r="H425" s="162"/>
      <c r="I425" s="162"/>
      <c r="J425" s="162"/>
      <c r="K425" s="162"/>
      <c r="L425" s="162"/>
      <c r="M425" s="162"/>
      <c r="N425" s="162"/>
    </row>
    <row r="426" spans="1:14" ht="15.75" customHeight="1" x14ac:dyDescent="0.25">
      <c r="A426" s="162"/>
      <c r="B426" s="162"/>
      <c r="C426" s="162"/>
      <c r="D426" s="162"/>
      <c r="E426" s="162"/>
      <c r="F426" s="162"/>
      <c r="G426" s="162"/>
      <c r="H426" s="162"/>
      <c r="I426" s="162"/>
      <c r="J426" s="162"/>
      <c r="K426" s="162"/>
      <c r="L426" s="162"/>
      <c r="M426" s="162"/>
      <c r="N426" s="162"/>
    </row>
    <row r="427" spans="1:14" ht="15.75" customHeight="1" x14ac:dyDescent="0.25">
      <c r="A427" s="162"/>
      <c r="B427" s="162"/>
      <c r="C427" s="162"/>
      <c r="D427" s="162"/>
      <c r="E427" s="162"/>
      <c r="F427" s="162"/>
      <c r="G427" s="162"/>
      <c r="H427" s="162"/>
      <c r="I427" s="162"/>
      <c r="J427" s="162"/>
      <c r="K427" s="162"/>
      <c r="L427" s="162"/>
      <c r="M427" s="162"/>
      <c r="N427" s="162"/>
    </row>
    <row r="428" spans="1:14" ht="15.75" customHeight="1" x14ac:dyDescent="0.25">
      <c r="A428" s="162"/>
      <c r="B428" s="162"/>
      <c r="C428" s="162"/>
      <c r="D428" s="162"/>
      <c r="E428" s="162"/>
      <c r="F428" s="162"/>
      <c r="G428" s="162"/>
      <c r="H428" s="162"/>
      <c r="I428" s="162"/>
      <c r="J428" s="162"/>
      <c r="K428" s="162"/>
      <c r="L428" s="162"/>
      <c r="M428" s="162"/>
      <c r="N428" s="162"/>
    </row>
    <row r="429" spans="1:14" ht="15.75" customHeight="1" x14ac:dyDescent="0.25">
      <c r="A429" s="162"/>
      <c r="B429" s="162"/>
      <c r="C429" s="162"/>
      <c r="D429" s="162"/>
      <c r="E429" s="162"/>
      <c r="F429" s="162"/>
      <c r="G429" s="162"/>
      <c r="H429" s="162"/>
      <c r="I429" s="162"/>
      <c r="J429" s="162"/>
      <c r="K429" s="162"/>
      <c r="L429" s="162"/>
      <c r="M429" s="162"/>
      <c r="N429" s="162"/>
    </row>
    <row r="430" spans="1:14" ht="15.75" customHeight="1" x14ac:dyDescent="0.25">
      <c r="A430" s="162"/>
      <c r="B430" s="162"/>
      <c r="C430" s="162"/>
      <c r="D430" s="162"/>
      <c r="E430" s="162"/>
      <c r="F430" s="162"/>
      <c r="G430" s="162"/>
      <c r="H430" s="162"/>
      <c r="I430" s="162"/>
      <c r="J430" s="162"/>
      <c r="K430" s="162"/>
      <c r="L430" s="162"/>
      <c r="M430" s="162"/>
      <c r="N430" s="162"/>
    </row>
    <row r="431" spans="1:14" ht="15.75" customHeight="1" x14ac:dyDescent="0.25">
      <c r="A431" s="162"/>
      <c r="B431" s="162"/>
      <c r="C431" s="162"/>
      <c r="D431" s="162"/>
      <c r="E431" s="162"/>
      <c r="F431" s="162"/>
      <c r="G431" s="162"/>
      <c r="H431" s="162"/>
      <c r="I431" s="162"/>
      <c r="J431" s="162"/>
      <c r="K431" s="162"/>
      <c r="L431" s="162"/>
      <c r="M431" s="162"/>
      <c r="N431" s="162"/>
    </row>
    <row r="432" spans="1:14" ht="15.75" customHeight="1" x14ac:dyDescent="0.25">
      <c r="A432" s="162"/>
      <c r="B432" s="162"/>
      <c r="C432" s="162"/>
      <c r="D432" s="162"/>
      <c r="E432" s="162"/>
      <c r="F432" s="162"/>
      <c r="G432" s="162"/>
      <c r="H432" s="162"/>
      <c r="I432" s="162"/>
      <c r="J432" s="162"/>
      <c r="K432" s="162"/>
      <c r="L432" s="162"/>
      <c r="M432" s="162"/>
      <c r="N432" s="162"/>
    </row>
    <row r="433" spans="1:14" ht="15.75" customHeight="1" x14ac:dyDescent="0.25">
      <c r="A433" s="162"/>
      <c r="B433" s="162"/>
      <c r="C433" s="162"/>
      <c r="D433" s="162"/>
      <c r="E433" s="162"/>
      <c r="F433" s="162"/>
      <c r="G433" s="162"/>
      <c r="H433" s="162"/>
      <c r="I433" s="162"/>
      <c r="J433" s="162"/>
      <c r="K433" s="162"/>
      <c r="L433" s="162"/>
      <c r="M433" s="162"/>
      <c r="N433" s="162"/>
    </row>
    <row r="434" spans="1:14" ht="15.75" customHeight="1" x14ac:dyDescent="0.25">
      <c r="A434" s="162"/>
      <c r="B434" s="162"/>
      <c r="C434" s="162"/>
      <c r="D434" s="162"/>
      <c r="E434" s="162"/>
      <c r="F434" s="162"/>
      <c r="G434" s="162"/>
      <c r="H434" s="162"/>
      <c r="I434" s="162"/>
      <c r="J434" s="162"/>
      <c r="K434" s="162"/>
      <c r="L434" s="162"/>
      <c r="M434" s="162"/>
      <c r="N434" s="162"/>
    </row>
    <row r="435" spans="1:14" ht="15.75" customHeight="1" x14ac:dyDescent="0.25">
      <c r="A435" s="162"/>
      <c r="B435" s="162"/>
      <c r="C435" s="162"/>
      <c r="D435" s="162"/>
      <c r="E435" s="162"/>
      <c r="F435" s="162"/>
      <c r="G435" s="162"/>
      <c r="H435" s="162"/>
      <c r="I435" s="162"/>
      <c r="J435" s="162"/>
      <c r="K435" s="162"/>
      <c r="L435" s="162"/>
      <c r="M435" s="162"/>
      <c r="N435" s="162"/>
    </row>
    <row r="436" spans="1:14" ht="15.75" customHeight="1" x14ac:dyDescent="0.25">
      <c r="A436" s="162"/>
      <c r="B436" s="162"/>
      <c r="C436" s="162"/>
      <c r="D436" s="162"/>
      <c r="E436" s="162"/>
      <c r="F436" s="162"/>
      <c r="G436" s="162"/>
      <c r="H436" s="162"/>
      <c r="I436" s="162"/>
      <c r="J436" s="162"/>
      <c r="K436" s="162"/>
      <c r="L436" s="162"/>
      <c r="M436" s="162"/>
      <c r="N436" s="162"/>
    </row>
    <row r="437" spans="1:14" ht="15.75" customHeight="1" x14ac:dyDescent="0.25">
      <c r="A437" s="162"/>
      <c r="B437" s="162"/>
      <c r="C437" s="162"/>
      <c r="D437" s="162"/>
      <c r="E437" s="162"/>
      <c r="F437" s="162"/>
      <c r="G437" s="162"/>
      <c r="H437" s="162"/>
      <c r="I437" s="162"/>
      <c r="J437" s="162"/>
      <c r="K437" s="162"/>
      <c r="L437" s="162"/>
      <c r="M437" s="162"/>
      <c r="N437" s="162"/>
    </row>
    <row r="438" spans="1:14" ht="15.75" customHeight="1" x14ac:dyDescent="0.25">
      <c r="A438" s="162"/>
      <c r="B438" s="162"/>
      <c r="C438" s="162"/>
      <c r="D438" s="162"/>
      <c r="E438" s="162"/>
      <c r="F438" s="162"/>
      <c r="G438" s="162"/>
      <c r="H438" s="162"/>
      <c r="I438" s="162"/>
      <c r="J438" s="162"/>
      <c r="K438" s="162"/>
      <c r="L438" s="162"/>
      <c r="M438" s="162"/>
      <c r="N438" s="162"/>
    </row>
    <row r="439" spans="1:14" ht="15.75" customHeight="1" x14ac:dyDescent="0.25">
      <c r="A439" s="162"/>
      <c r="B439" s="162"/>
      <c r="C439" s="162"/>
      <c r="D439" s="162"/>
      <c r="E439" s="162"/>
      <c r="F439" s="162"/>
      <c r="G439" s="162"/>
      <c r="H439" s="162"/>
      <c r="I439" s="162"/>
      <c r="J439" s="162"/>
      <c r="K439" s="162"/>
      <c r="L439" s="162"/>
      <c r="M439" s="162"/>
      <c r="N439" s="162"/>
    </row>
    <row r="440" spans="1:14" ht="15.75" customHeight="1" x14ac:dyDescent="0.25">
      <c r="A440" s="162"/>
      <c r="B440" s="162"/>
      <c r="C440" s="162"/>
      <c r="D440" s="162"/>
      <c r="E440" s="162"/>
      <c r="F440" s="162"/>
      <c r="G440" s="162"/>
      <c r="H440" s="162"/>
      <c r="I440" s="162"/>
      <c r="J440" s="162"/>
      <c r="K440" s="162"/>
      <c r="L440" s="162"/>
      <c r="M440" s="162"/>
      <c r="N440" s="162"/>
    </row>
    <row r="441" spans="1:14" ht="15.75" customHeight="1" x14ac:dyDescent="0.25">
      <c r="A441" s="162"/>
      <c r="B441" s="162"/>
      <c r="C441" s="162"/>
      <c r="D441" s="162"/>
      <c r="E441" s="162"/>
      <c r="F441" s="162"/>
      <c r="G441" s="162"/>
      <c r="H441" s="162"/>
      <c r="I441" s="162"/>
      <c r="J441" s="162"/>
      <c r="K441" s="162"/>
      <c r="L441" s="162"/>
      <c r="M441" s="162"/>
      <c r="N441" s="162"/>
    </row>
    <row r="442" spans="1:14" ht="15.75" customHeight="1" x14ac:dyDescent="0.25">
      <c r="A442" s="162"/>
      <c r="B442" s="162"/>
      <c r="C442" s="162"/>
      <c r="D442" s="162"/>
      <c r="E442" s="162"/>
      <c r="F442" s="162"/>
      <c r="G442" s="162"/>
      <c r="H442" s="162"/>
      <c r="I442" s="162"/>
      <c r="J442" s="162"/>
      <c r="K442" s="162"/>
      <c r="L442" s="162"/>
      <c r="M442" s="162"/>
      <c r="N442" s="162"/>
    </row>
    <row r="443" spans="1:14" ht="15.75" customHeight="1" x14ac:dyDescent="0.25">
      <c r="A443" s="162"/>
      <c r="B443" s="162"/>
      <c r="C443" s="162"/>
      <c r="D443" s="162"/>
      <c r="E443" s="162"/>
      <c r="F443" s="162"/>
      <c r="G443" s="162"/>
      <c r="H443" s="162"/>
      <c r="I443" s="162"/>
      <c r="J443" s="162"/>
      <c r="K443" s="162"/>
      <c r="L443" s="162"/>
      <c r="M443" s="162"/>
      <c r="N443" s="162"/>
    </row>
    <row r="444" spans="1:14" ht="15.75" customHeight="1" x14ac:dyDescent="0.25">
      <c r="A444" s="162"/>
      <c r="B444" s="162"/>
      <c r="C444" s="162"/>
      <c r="D444" s="162"/>
      <c r="E444" s="162"/>
      <c r="F444" s="162"/>
      <c r="G444" s="162"/>
      <c r="H444" s="162"/>
      <c r="I444" s="162"/>
      <c r="J444" s="162"/>
      <c r="K444" s="162"/>
      <c r="L444" s="162"/>
      <c r="M444" s="162"/>
      <c r="N444" s="162"/>
    </row>
    <row r="445" spans="1:14" ht="15.75" customHeight="1" x14ac:dyDescent="0.25">
      <c r="A445" s="162"/>
      <c r="B445" s="162"/>
      <c r="C445" s="162"/>
      <c r="D445" s="162"/>
      <c r="E445" s="162"/>
      <c r="F445" s="162"/>
      <c r="G445" s="162"/>
      <c r="H445" s="162"/>
      <c r="I445" s="162"/>
      <c r="J445" s="162"/>
      <c r="K445" s="162"/>
      <c r="L445" s="162"/>
      <c r="M445" s="162"/>
      <c r="N445" s="162"/>
    </row>
    <row r="446" spans="1:14" ht="15.75" customHeight="1" x14ac:dyDescent="0.25">
      <c r="A446" s="162"/>
      <c r="B446" s="162"/>
      <c r="C446" s="162"/>
      <c r="D446" s="162"/>
      <c r="E446" s="162"/>
      <c r="F446" s="162"/>
      <c r="G446" s="162"/>
      <c r="H446" s="162"/>
      <c r="I446" s="162"/>
      <c r="J446" s="162"/>
      <c r="K446" s="162"/>
      <c r="L446" s="162"/>
      <c r="M446" s="162"/>
      <c r="N446" s="162"/>
    </row>
    <row r="447" spans="1:14" ht="15.75" customHeight="1" x14ac:dyDescent="0.25">
      <c r="A447" s="162"/>
      <c r="B447" s="162"/>
      <c r="C447" s="162"/>
      <c r="D447" s="162"/>
      <c r="E447" s="162"/>
      <c r="F447" s="162"/>
      <c r="G447" s="162"/>
      <c r="H447" s="162"/>
      <c r="I447" s="162"/>
      <c r="J447" s="162"/>
      <c r="K447" s="162"/>
      <c r="L447" s="162"/>
      <c r="M447" s="162"/>
      <c r="N447" s="162"/>
    </row>
    <row r="448" spans="1:14" ht="15.75" customHeight="1" x14ac:dyDescent="0.25">
      <c r="A448" s="162"/>
      <c r="B448" s="162"/>
      <c r="C448" s="162"/>
      <c r="D448" s="162"/>
      <c r="E448" s="162"/>
      <c r="F448" s="162"/>
      <c r="G448" s="162"/>
      <c r="H448" s="162"/>
      <c r="I448" s="162"/>
      <c r="J448" s="162"/>
      <c r="K448" s="162"/>
      <c r="L448" s="162"/>
      <c r="M448" s="162"/>
      <c r="N448" s="162"/>
    </row>
    <row r="449" spans="1:14" ht="15.75" customHeight="1" x14ac:dyDescent="0.25">
      <c r="A449" s="162"/>
      <c r="B449" s="162"/>
      <c r="C449" s="162"/>
      <c r="D449" s="162"/>
      <c r="E449" s="162"/>
      <c r="F449" s="162"/>
      <c r="G449" s="162"/>
      <c r="H449" s="162"/>
      <c r="I449" s="162"/>
      <c r="J449" s="162"/>
      <c r="K449" s="162"/>
      <c r="L449" s="162"/>
      <c r="M449" s="162"/>
      <c r="N449" s="162"/>
    </row>
    <row r="450" spans="1:14" ht="15.75" customHeight="1" x14ac:dyDescent="0.25">
      <c r="A450" s="162"/>
      <c r="B450" s="162"/>
      <c r="C450" s="162"/>
      <c r="D450" s="162"/>
      <c r="E450" s="162"/>
      <c r="F450" s="162"/>
      <c r="G450" s="162"/>
      <c r="H450" s="162"/>
      <c r="I450" s="162"/>
      <c r="J450" s="162"/>
      <c r="K450" s="162"/>
      <c r="L450" s="162"/>
      <c r="M450" s="162"/>
      <c r="N450" s="162"/>
    </row>
    <row r="451" spans="1:14" ht="15.75" customHeight="1" x14ac:dyDescent="0.25">
      <c r="A451" s="162"/>
      <c r="B451" s="162"/>
      <c r="C451" s="162"/>
      <c r="D451" s="162"/>
      <c r="E451" s="162"/>
      <c r="F451" s="162"/>
      <c r="G451" s="162"/>
      <c r="H451" s="162"/>
      <c r="I451" s="162"/>
      <c r="J451" s="162"/>
      <c r="K451" s="162"/>
      <c r="L451" s="162"/>
      <c r="M451" s="162"/>
      <c r="N451" s="162"/>
    </row>
    <row r="452" spans="1:14" ht="15.75" customHeight="1" x14ac:dyDescent="0.25">
      <c r="A452" s="162"/>
      <c r="B452" s="162"/>
      <c r="C452" s="162"/>
      <c r="D452" s="162"/>
      <c r="E452" s="162"/>
      <c r="F452" s="162"/>
      <c r="G452" s="162"/>
      <c r="H452" s="162"/>
      <c r="I452" s="162"/>
      <c r="J452" s="162"/>
      <c r="K452" s="162"/>
      <c r="L452" s="162"/>
      <c r="M452" s="162"/>
      <c r="N452" s="162"/>
    </row>
    <row r="453" spans="1:14" ht="15.75" customHeight="1" x14ac:dyDescent="0.25">
      <c r="A453" s="162"/>
      <c r="B453" s="162"/>
      <c r="C453" s="162"/>
      <c r="D453" s="162"/>
      <c r="E453" s="162"/>
      <c r="F453" s="162"/>
      <c r="G453" s="162"/>
      <c r="H453" s="162"/>
      <c r="I453" s="162"/>
      <c r="J453" s="162"/>
      <c r="K453" s="162"/>
      <c r="L453" s="162"/>
      <c r="M453" s="162"/>
      <c r="N453" s="162"/>
    </row>
    <row r="454" spans="1:14" ht="15.75" customHeight="1" x14ac:dyDescent="0.25">
      <c r="A454" s="162"/>
      <c r="B454" s="162"/>
      <c r="C454" s="162"/>
      <c r="D454" s="162"/>
      <c r="E454" s="162"/>
      <c r="F454" s="162"/>
      <c r="G454" s="162"/>
      <c r="H454" s="162"/>
      <c r="I454" s="162"/>
      <c r="J454" s="162"/>
      <c r="K454" s="162"/>
      <c r="L454" s="162"/>
      <c r="M454" s="162"/>
      <c r="N454" s="162"/>
    </row>
    <row r="455" spans="1:14" ht="15.75" customHeight="1" x14ac:dyDescent="0.25">
      <c r="A455" s="162"/>
      <c r="B455" s="162"/>
      <c r="C455" s="162"/>
      <c r="D455" s="162"/>
      <c r="E455" s="162"/>
      <c r="F455" s="162"/>
      <c r="G455" s="162"/>
      <c r="H455" s="162"/>
      <c r="I455" s="162"/>
      <c r="J455" s="162"/>
      <c r="K455" s="162"/>
      <c r="L455" s="162"/>
      <c r="M455" s="162"/>
      <c r="N455" s="162"/>
    </row>
    <row r="456" spans="1:14" ht="15.75" customHeight="1" x14ac:dyDescent="0.25">
      <c r="A456" s="162"/>
      <c r="B456" s="162"/>
      <c r="C456" s="162"/>
      <c r="D456" s="162"/>
      <c r="E456" s="162"/>
      <c r="F456" s="162"/>
      <c r="G456" s="162"/>
      <c r="H456" s="162"/>
      <c r="I456" s="162"/>
      <c r="J456" s="162"/>
      <c r="K456" s="162"/>
      <c r="L456" s="162"/>
      <c r="M456" s="162"/>
      <c r="N456" s="162"/>
    </row>
    <row r="457" spans="1:14" ht="15.75" customHeight="1" x14ac:dyDescent="0.25">
      <c r="A457" s="162"/>
      <c r="B457" s="162"/>
      <c r="C457" s="162"/>
      <c r="D457" s="162"/>
      <c r="E457" s="162"/>
      <c r="F457" s="162"/>
      <c r="G457" s="162"/>
      <c r="H457" s="162"/>
      <c r="I457" s="162"/>
      <c r="J457" s="162"/>
      <c r="K457" s="162"/>
      <c r="L457" s="162"/>
      <c r="M457" s="162"/>
      <c r="N457" s="162"/>
    </row>
    <row r="458" spans="1:14" ht="15.75" customHeight="1" x14ac:dyDescent="0.25">
      <c r="A458" s="162"/>
      <c r="B458" s="162"/>
      <c r="C458" s="162"/>
      <c r="D458" s="162"/>
      <c r="E458" s="162"/>
      <c r="F458" s="162"/>
      <c r="G458" s="162"/>
      <c r="H458" s="162"/>
      <c r="I458" s="162"/>
      <c r="J458" s="162"/>
      <c r="K458" s="162"/>
      <c r="L458" s="162"/>
      <c r="M458" s="162"/>
      <c r="N458" s="162"/>
    </row>
    <row r="459" spans="1:14" ht="15.75" customHeight="1" x14ac:dyDescent="0.25">
      <c r="A459" s="162"/>
      <c r="B459" s="162"/>
      <c r="C459" s="162"/>
      <c r="D459" s="162"/>
      <c r="E459" s="162"/>
      <c r="F459" s="162"/>
      <c r="G459" s="162"/>
      <c r="H459" s="162"/>
      <c r="I459" s="162"/>
      <c r="J459" s="162"/>
      <c r="K459" s="162"/>
      <c r="L459" s="162"/>
      <c r="M459" s="162"/>
      <c r="N459" s="162"/>
    </row>
    <row r="460" spans="1:14" ht="15.75" customHeight="1" x14ac:dyDescent="0.25">
      <c r="A460" s="162"/>
      <c r="B460" s="162"/>
      <c r="C460" s="162"/>
      <c r="D460" s="162"/>
      <c r="E460" s="162"/>
      <c r="F460" s="162"/>
      <c r="G460" s="162"/>
      <c r="H460" s="162"/>
      <c r="I460" s="162"/>
      <c r="J460" s="162"/>
      <c r="K460" s="162"/>
      <c r="L460" s="162"/>
      <c r="M460" s="162"/>
      <c r="N460" s="162"/>
    </row>
    <row r="461" spans="1:14" ht="15.75" customHeight="1" x14ac:dyDescent="0.25">
      <c r="A461" s="162"/>
      <c r="B461" s="162"/>
      <c r="C461" s="162"/>
      <c r="D461" s="162"/>
      <c r="E461" s="162"/>
      <c r="F461" s="162"/>
      <c r="G461" s="162"/>
      <c r="H461" s="162"/>
      <c r="I461" s="162"/>
      <c r="J461" s="162"/>
      <c r="K461" s="162"/>
      <c r="L461" s="162"/>
      <c r="M461" s="162"/>
      <c r="N461" s="162"/>
    </row>
    <row r="462" spans="1:14" ht="15.75" customHeight="1" x14ac:dyDescent="0.25">
      <c r="A462" s="162"/>
      <c r="B462" s="162"/>
      <c r="C462" s="162"/>
      <c r="D462" s="162"/>
      <c r="E462" s="162"/>
      <c r="F462" s="162"/>
      <c r="G462" s="162"/>
      <c r="H462" s="162"/>
      <c r="I462" s="162"/>
      <c r="J462" s="162"/>
      <c r="K462" s="162"/>
      <c r="L462" s="162"/>
      <c r="M462" s="162"/>
      <c r="N462" s="162"/>
    </row>
    <row r="463" spans="1:14" ht="15.75" customHeight="1" x14ac:dyDescent="0.25">
      <c r="A463" s="162"/>
      <c r="B463" s="162"/>
      <c r="C463" s="162"/>
      <c r="D463" s="162"/>
      <c r="E463" s="162"/>
      <c r="F463" s="162"/>
      <c r="G463" s="162"/>
      <c r="H463" s="162"/>
      <c r="I463" s="162"/>
      <c r="J463" s="162"/>
      <c r="K463" s="162"/>
      <c r="L463" s="162"/>
      <c r="M463" s="162"/>
      <c r="N463" s="162"/>
    </row>
    <row r="464" spans="1:14" ht="15.75" customHeight="1" x14ac:dyDescent="0.25">
      <c r="A464" s="162"/>
      <c r="B464" s="162"/>
      <c r="C464" s="162"/>
      <c r="D464" s="162"/>
      <c r="E464" s="162"/>
      <c r="F464" s="162"/>
      <c r="G464" s="162"/>
      <c r="H464" s="162"/>
      <c r="I464" s="162"/>
      <c r="J464" s="162"/>
      <c r="K464" s="162"/>
      <c r="L464" s="162"/>
      <c r="M464" s="162"/>
      <c r="N464" s="162"/>
    </row>
    <row r="465" spans="1:14" ht="15.75" customHeight="1" x14ac:dyDescent="0.25">
      <c r="A465" s="162"/>
      <c r="B465" s="162"/>
      <c r="C465" s="162"/>
      <c r="D465" s="162"/>
      <c r="E465" s="162"/>
      <c r="F465" s="162"/>
      <c r="G465" s="162"/>
      <c r="H465" s="162"/>
      <c r="I465" s="162"/>
      <c r="J465" s="162"/>
      <c r="K465" s="162"/>
      <c r="L465" s="162"/>
      <c r="M465" s="162"/>
      <c r="N465" s="162"/>
    </row>
    <row r="466" spans="1:14" ht="15.75" customHeight="1" x14ac:dyDescent="0.25">
      <c r="A466" s="162"/>
      <c r="B466" s="162"/>
      <c r="C466" s="162"/>
      <c r="D466" s="162"/>
      <c r="E466" s="162"/>
      <c r="F466" s="162"/>
      <c r="G466" s="162"/>
      <c r="H466" s="162"/>
      <c r="I466" s="162"/>
      <c r="J466" s="162"/>
      <c r="K466" s="162"/>
      <c r="L466" s="162"/>
      <c r="M466" s="162"/>
      <c r="N466" s="162"/>
    </row>
    <row r="467" spans="1:14" ht="15.75" customHeight="1" x14ac:dyDescent="0.25">
      <c r="A467" s="162"/>
      <c r="B467" s="162"/>
      <c r="C467" s="162"/>
      <c r="D467" s="162"/>
      <c r="E467" s="162"/>
      <c r="F467" s="162"/>
      <c r="G467" s="162"/>
      <c r="H467" s="162"/>
      <c r="I467" s="162"/>
      <c r="J467" s="162"/>
      <c r="K467" s="162"/>
      <c r="L467" s="162"/>
      <c r="M467" s="162"/>
      <c r="N467" s="162"/>
    </row>
    <row r="468" spans="1:14" ht="15.75" customHeight="1" x14ac:dyDescent="0.25">
      <c r="A468" s="162"/>
      <c r="B468" s="162"/>
      <c r="C468" s="162"/>
      <c r="D468" s="162"/>
      <c r="E468" s="162"/>
      <c r="F468" s="162"/>
      <c r="G468" s="162"/>
      <c r="H468" s="162"/>
      <c r="I468" s="162"/>
      <c r="J468" s="162"/>
      <c r="K468" s="162"/>
      <c r="L468" s="162"/>
      <c r="M468" s="162"/>
      <c r="N468" s="162"/>
    </row>
    <row r="469" spans="1:14" ht="15.75" customHeight="1" x14ac:dyDescent="0.25">
      <c r="A469" s="162"/>
      <c r="B469" s="162"/>
      <c r="C469" s="162"/>
      <c r="D469" s="162"/>
      <c r="E469" s="162"/>
      <c r="F469" s="162"/>
      <c r="G469" s="162"/>
      <c r="H469" s="162"/>
      <c r="I469" s="162"/>
      <c r="J469" s="162"/>
      <c r="K469" s="162"/>
      <c r="L469" s="162"/>
      <c r="M469" s="162"/>
      <c r="N469" s="162"/>
    </row>
    <row r="470" spans="1:14" ht="15.75" customHeight="1" x14ac:dyDescent="0.25">
      <c r="A470" s="162"/>
      <c r="B470" s="162"/>
      <c r="C470" s="162"/>
      <c r="D470" s="162"/>
      <c r="E470" s="162"/>
      <c r="F470" s="162"/>
      <c r="G470" s="162"/>
      <c r="H470" s="162"/>
      <c r="I470" s="162"/>
      <c r="J470" s="162"/>
      <c r="K470" s="162"/>
      <c r="L470" s="162"/>
      <c r="M470" s="162"/>
      <c r="N470" s="162"/>
    </row>
    <row r="471" spans="1:14" ht="15.75" customHeight="1" x14ac:dyDescent="0.25">
      <c r="A471" s="162"/>
      <c r="B471" s="162"/>
      <c r="C471" s="162"/>
      <c r="D471" s="162"/>
      <c r="E471" s="162"/>
      <c r="F471" s="162"/>
      <c r="G471" s="162"/>
      <c r="H471" s="162"/>
      <c r="I471" s="162"/>
      <c r="J471" s="162"/>
      <c r="K471" s="162"/>
      <c r="L471" s="162"/>
      <c r="M471" s="162"/>
      <c r="N471" s="162"/>
    </row>
    <row r="472" spans="1:14" ht="15.75" customHeight="1" x14ac:dyDescent="0.25">
      <c r="A472" s="162"/>
      <c r="B472" s="162"/>
      <c r="C472" s="162"/>
      <c r="D472" s="162"/>
      <c r="E472" s="162"/>
      <c r="F472" s="162"/>
      <c r="G472" s="162"/>
      <c r="H472" s="162"/>
      <c r="I472" s="162"/>
      <c r="J472" s="162"/>
      <c r="K472" s="162"/>
      <c r="L472" s="162"/>
      <c r="M472" s="162"/>
      <c r="N472" s="162"/>
    </row>
    <row r="473" spans="1:14" ht="15.75" customHeight="1" x14ac:dyDescent="0.25">
      <c r="A473" s="162"/>
      <c r="B473" s="162"/>
      <c r="C473" s="162"/>
      <c r="D473" s="162"/>
      <c r="E473" s="162"/>
      <c r="F473" s="162"/>
      <c r="G473" s="162"/>
      <c r="H473" s="162"/>
      <c r="I473" s="162"/>
      <c r="J473" s="162"/>
      <c r="K473" s="162"/>
      <c r="L473" s="162"/>
      <c r="M473" s="162"/>
      <c r="N473" s="162"/>
    </row>
    <row r="474" spans="1:14" ht="15.75" customHeight="1" x14ac:dyDescent="0.25">
      <c r="A474" s="162"/>
      <c r="B474" s="162"/>
      <c r="C474" s="162"/>
      <c r="D474" s="162"/>
      <c r="E474" s="162"/>
      <c r="F474" s="162"/>
      <c r="G474" s="162"/>
      <c r="H474" s="162"/>
      <c r="I474" s="162"/>
      <c r="J474" s="162"/>
      <c r="K474" s="162"/>
      <c r="L474" s="162"/>
      <c r="M474" s="162"/>
      <c r="N474" s="162"/>
    </row>
    <row r="475" spans="1:14" ht="15.75" customHeight="1" x14ac:dyDescent="0.25">
      <c r="A475" s="162"/>
      <c r="B475" s="162"/>
      <c r="C475" s="162"/>
      <c r="D475" s="162"/>
      <c r="E475" s="162"/>
      <c r="F475" s="162"/>
      <c r="G475" s="162"/>
      <c r="H475" s="162"/>
      <c r="I475" s="162"/>
      <c r="J475" s="162"/>
      <c r="K475" s="162"/>
      <c r="L475" s="162"/>
      <c r="M475" s="162"/>
      <c r="N475" s="162"/>
    </row>
    <row r="476" spans="1:14" ht="15.75" customHeight="1" x14ac:dyDescent="0.25">
      <c r="A476" s="162"/>
      <c r="B476" s="162"/>
      <c r="C476" s="162"/>
      <c r="D476" s="162"/>
      <c r="E476" s="162"/>
      <c r="F476" s="162"/>
      <c r="G476" s="162"/>
      <c r="H476" s="162"/>
      <c r="I476" s="162"/>
      <c r="J476" s="162"/>
      <c r="K476" s="162"/>
      <c r="L476" s="162"/>
      <c r="M476" s="162"/>
      <c r="N476" s="162"/>
    </row>
    <row r="477" spans="1:14" ht="15.75" customHeight="1" x14ac:dyDescent="0.25">
      <c r="A477" s="162"/>
      <c r="B477" s="162"/>
      <c r="C477" s="162"/>
      <c r="D477" s="162"/>
      <c r="E477" s="162"/>
      <c r="F477" s="162"/>
      <c r="G477" s="162"/>
      <c r="H477" s="162"/>
      <c r="I477" s="162"/>
      <c r="J477" s="162"/>
      <c r="K477" s="162"/>
      <c r="L477" s="162"/>
      <c r="M477" s="162"/>
      <c r="N477" s="162"/>
    </row>
    <row r="478" spans="1:14" ht="15.75" customHeight="1" x14ac:dyDescent="0.25">
      <c r="A478" s="162"/>
      <c r="B478" s="162"/>
      <c r="C478" s="162"/>
      <c r="D478" s="162"/>
      <c r="E478" s="162"/>
      <c r="F478" s="162"/>
      <c r="G478" s="162"/>
      <c r="H478" s="162"/>
      <c r="I478" s="162"/>
      <c r="J478" s="162"/>
      <c r="K478" s="162"/>
      <c r="L478" s="162"/>
      <c r="M478" s="162"/>
      <c r="N478" s="162"/>
    </row>
    <row r="479" spans="1:14" ht="15.75" customHeight="1" x14ac:dyDescent="0.25">
      <c r="A479" s="162"/>
      <c r="B479" s="162"/>
      <c r="C479" s="162"/>
      <c r="D479" s="162"/>
      <c r="E479" s="162"/>
      <c r="F479" s="162"/>
      <c r="G479" s="162"/>
      <c r="H479" s="162"/>
      <c r="I479" s="162"/>
      <c r="J479" s="162"/>
      <c r="K479" s="162"/>
      <c r="L479" s="162"/>
      <c r="M479" s="162"/>
      <c r="N479" s="162"/>
    </row>
    <row r="480" spans="1:14" ht="15.75" customHeight="1" x14ac:dyDescent="0.25">
      <c r="A480" s="162"/>
      <c r="B480" s="162"/>
      <c r="C480" s="162"/>
      <c r="D480" s="162"/>
      <c r="E480" s="162"/>
      <c r="F480" s="162"/>
      <c r="G480" s="162"/>
      <c r="H480" s="162"/>
      <c r="I480" s="162"/>
      <c r="J480" s="162"/>
      <c r="K480" s="162"/>
      <c r="L480" s="162"/>
      <c r="M480" s="162"/>
      <c r="N480" s="162"/>
    </row>
    <row r="481" spans="1:14" ht="15.75" customHeight="1" x14ac:dyDescent="0.25">
      <c r="A481" s="162"/>
      <c r="B481" s="162"/>
      <c r="C481" s="162"/>
      <c r="D481" s="162"/>
      <c r="E481" s="162"/>
      <c r="F481" s="162"/>
      <c r="G481" s="162"/>
      <c r="H481" s="162"/>
      <c r="I481" s="162"/>
      <c r="J481" s="162"/>
      <c r="K481" s="162"/>
      <c r="L481" s="162"/>
      <c r="M481" s="162"/>
      <c r="N481" s="162"/>
    </row>
    <row r="482" spans="1:14" ht="15.75" customHeight="1" x14ac:dyDescent="0.25">
      <c r="A482" s="162"/>
      <c r="B482" s="162"/>
      <c r="C482" s="162"/>
      <c r="D482" s="162"/>
      <c r="E482" s="162"/>
      <c r="F482" s="162"/>
      <c r="G482" s="162"/>
      <c r="H482" s="162"/>
      <c r="I482" s="162"/>
      <c r="J482" s="162"/>
      <c r="K482" s="162"/>
      <c r="L482" s="162"/>
      <c r="M482" s="162"/>
      <c r="N482" s="162"/>
    </row>
    <row r="483" spans="1:14" ht="15.75" customHeight="1" x14ac:dyDescent="0.25">
      <c r="A483" s="162"/>
      <c r="B483" s="162"/>
      <c r="C483" s="162"/>
      <c r="D483" s="162"/>
      <c r="E483" s="162"/>
      <c r="F483" s="162"/>
      <c r="G483" s="162"/>
      <c r="H483" s="162"/>
      <c r="I483" s="162"/>
      <c r="J483" s="162"/>
      <c r="K483" s="162"/>
      <c r="L483" s="162"/>
      <c r="M483" s="162"/>
      <c r="N483" s="162"/>
    </row>
    <row r="484" spans="1:14" ht="15.75" customHeight="1" x14ac:dyDescent="0.25">
      <c r="A484" s="162"/>
      <c r="B484" s="162"/>
      <c r="C484" s="162"/>
      <c r="D484" s="162"/>
      <c r="E484" s="162"/>
      <c r="F484" s="162"/>
      <c r="G484" s="162"/>
      <c r="H484" s="162"/>
      <c r="I484" s="162"/>
      <c r="J484" s="162"/>
      <c r="K484" s="162"/>
      <c r="L484" s="162"/>
      <c r="M484" s="162"/>
      <c r="N484" s="162"/>
    </row>
    <row r="485" spans="1:14" ht="15.75" customHeight="1" x14ac:dyDescent="0.25">
      <c r="A485" s="162"/>
      <c r="B485" s="162"/>
      <c r="C485" s="162"/>
      <c r="D485" s="162"/>
      <c r="E485" s="162"/>
      <c r="F485" s="162"/>
      <c r="G485" s="162"/>
      <c r="H485" s="162"/>
      <c r="I485" s="162"/>
      <c r="J485" s="162"/>
      <c r="K485" s="162"/>
      <c r="L485" s="162"/>
      <c r="M485" s="162"/>
      <c r="N485" s="162"/>
    </row>
    <row r="486" spans="1:14" ht="15.75" customHeight="1" x14ac:dyDescent="0.25">
      <c r="A486" s="162"/>
      <c r="B486" s="162"/>
      <c r="C486" s="162"/>
      <c r="D486" s="162"/>
      <c r="E486" s="162"/>
      <c r="F486" s="162"/>
      <c r="G486" s="162"/>
      <c r="H486" s="162"/>
      <c r="I486" s="162"/>
      <c r="J486" s="162"/>
      <c r="K486" s="162"/>
      <c r="L486" s="162"/>
      <c r="M486" s="162"/>
      <c r="N486" s="162"/>
    </row>
    <row r="487" spans="1:14" ht="15.75" customHeight="1" x14ac:dyDescent="0.25">
      <c r="A487" s="162"/>
      <c r="B487" s="162"/>
      <c r="C487" s="162"/>
      <c r="D487" s="162"/>
      <c r="E487" s="162"/>
      <c r="F487" s="162"/>
      <c r="G487" s="162"/>
      <c r="H487" s="162"/>
      <c r="I487" s="162"/>
      <c r="J487" s="162"/>
      <c r="K487" s="162"/>
      <c r="L487" s="162"/>
      <c r="M487" s="162"/>
      <c r="N487" s="162"/>
    </row>
    <row r="488" spans="1:14" ht="15.75" customHeight="1" x14ac:dyDescent="0.25">
      <c r="A488" s="162"/>
      <c r="B488" s="162"/>
      <c r="C488" s="162"/>
      <c r="D488" s="162"/>
      <c r="E488" s="162"/>
      <c r="F488" s="162"/>
      <c r="G488" s="162"/>
      <c r="H488" s="162"/>
      <c r="I488" s="162"/>
      <c r="J488" s="162"/>
      <c r="K488" s="162"/>
      <c r="L488" s="162"/>
      <c r="M488" s="162"/>
      <c r="N488" s="162"/>
    </row>
    <row r="489" spans="1:14" ht="15.75" customHeight="1" x14ac:dyDescent="0.25">
      <c r="A489" s="162"/>
      <c r="B489" s="162"/>
      <c r="C489" s="162"/>
      <c r="D489" s="162"/>
      <c r="E489" s="162"/>
      <c r="F489" s="162"/>
      <c r="G489" s="162"/>
      <c r="H489" s="162"/>
      <c r="I489" s="162"/>
      <c r="J489" s="162"/>
      <c r="K489" s="162"/>
      <c r="L489" s="162"/>
      <c r="M489" s="162"/>
      <c r="N489" s="162"/>
    </row>
    <row r="490" spans="1:14" ht="15.75" customHeight="1" x14ac:dyDescent="0.25">
      <c r="A490" s="162"/>
      <c r="B490" s="162"/>
      <c r="C490" s="162"/>
      <c r="D490" s="162"/>
      <c r="E490" s="162"/>
      <c r="F490" s="162"/>
      <c r="G490" s="162"/>
      <c r="H490" s="162"/>
      <c r="I490" s="162"/>
      <c r="J490" s="162"/>
      <c r="K490" s="162"/>
      <c r="L490" s="162"/>
      <c r="M490" s="162"/>
      <c r="N490" s="162"/>
    </row>
    <row r="491" spans="1:14" ht="15.75" customHeight="1" x14ac:dyDescent="0.25">
      <c r="A491" s="162"/>
      <c r="B491" s="162"/>
      <c r="C491" s="162"/>
      <c r="D491" s="162"/>
      <c r="E491" s="162"/>
      <c r="F491" s="162"/>
      <c r="G491" s="162"/>
      <c r="H491" s="162"/>
      <c r="I491" s="162"/>
      <c r="J491" s="162"/>
      <c r="K491" s="162"/>
      <c r="L491" s="162"/>
      <c r="M491" s="162"/>
      <c r="N491" s="162"/>
    </row>
    <row r="492" spans="1:14" ht="15.75" customHeight="1" x14ac:dyDescent="0.25">
      <c r="A492" s="162"/>
      <c r="B492" s="162"/>
      <c r="C492" s="162"/>
      <c r="D492" s="162"/>
      <c r="E492" s="162"/>
      <c r="F492" s="162"/>
      <c r="G492" s="162"/>
      <c r="H492" s="162"/>
      <c r="I492" s="162"/>
      <c r="J492" s="162"/>
      <c r="K492" s="162"/>
      <c r="L492" s="162"/>
      <c r="M492" s="162"/>
      <c r="N492" s="162"/>
    </row>
    <row r="493" spans="1:14" ht="15.75" customHeight="1" x14ac:dyDescent="0.25">
      <c r="A493" s="162"/>
      <c r="B493" s="162"/>
      <c r="C493" s="162"/>
      <c r="D493" s="162"/>
      <c r="E493" s="162"/>
      <c r="F493" s="162"/>
      <c r="G493" s="162"/>
      <c r="H493" s="162"/>
      <c r="I493" s="162"/>
      <c r="J493" s="162"/>
      <c r="K493" s="162"/>
      <c r="L493" s="162"/>
      <c r="M493" s="162"/>
      <c r="N493" s="162"/>
    </row>
    <row r="494" spans="1:14" ht="15.75" customHeight="1" x14ac:dyDescent="0.25">
      <c r="A494" s="162"/>
      <c r="B494" s="162"/>
      <c r="C494" s="162"/>
      <c r="D494" s="162"/>
      <c r="E494" s="162"/>
      <c r="F494" s="162"/>
      <c r="G494" s="162"/>
      <c r="H494" s="162"/>
      <c r="I494" s="162"/>
      <c r="J494" s="162"/>
      <c r="K494" s="162"/>
      <c r="L494" s="162"/>
      <c r="M494" s="162"/>
      <c r="N494" s="162"/>
    </row>
    <row r="495" spans="1:14" ht="15.75" customHeight="1" x14ac:dyDescent="0.25">
      <c r="A495" s="162"/>
      <c r="B495" s="162"/>
      <c r="C495" s="162"/>
      <c r="D495" s="162"/>
      <c r="E495" s="162"/>
      <c r="F495" s="162"/>
      <c r="G495" s="162"/>
      <c r="H495" s="162"/>
      <c r="I495" s="162"/>
      <c r="J495" s="162"/>
      <c r="K495" s="162"/>
      <c r="L495" s="162"/>
      <c r="M495" s="162"/>
      <c r="N495" s="162"/>
    </row>
    <row r="496" spans="1:14" ht="15.75" customHeight="1" x14ac:dyDescent="0.25">
      <c r="A496" s="162"/>
      <c r="B496" s="162"/>
      <c r="C496" s="162"/>
      <c r="D496" s="162"/>
      <c r="E496" s="162"/>
      <c r="F496" s="162"/>
      <c r="G496" s="162"/>
      <c r="H496" s="162"/>
      <c r="I496" s="162"/>
      <c r="J496" s="162"/>
      <c r="K496" s="162"/>
      <c r="L496" s="162"/>
      <c r="M496" s="162"/>
      <c r="N496" s="162"/>
    </row>
    <row r="497" spans="1:14" ht="15.75" customHeight="1" x14ac:dyDescent="0.25">
      <c r="A497" s="162"/>
      <c r="B497" s="162"/>
      <c r="C497" s="162"/>
      <c r="D497" s="162"/>
      <c r="E497" s="162"/>
      <c r="F497" s="162"/>
      <c r="G497" s="162"/>
      <c r="H497" s="162"/>
      <c r="I497" s="162"/>
      <c r="J497" s="162"/>
      <c r="K497" s="162"/>
      <c r="L497" s="162"/>
      <c r="M497" s="162"/>
      <c r="N497" s="162"/>
    </row>
    <row r="498" spans="1:14" ht="15.75" customHeight="1" x14ac:dyDescent="0.25">
      <c r="A498" s="162"/>
      <c r="B498" s="162"/>
      <c r="C498" s="162"/>
      <c r="D498" s="162"/>
      <c r="E498" s="162"/>
      <c r="F498" s="162"/>
      <c r="G498" s="162"/>
      <c r="H498" s="162"/>
      <c r="I498" s="162"/>
      <c r="J498" s="162"/>
      <c r="K498" s="162"/>
      <c r="L498" s="162"/>
      <c r="M498" s="162"/>
      <c r="N498" s="162"/>
    </row>
    <row r="499" spans="1:14" ht="15.75" customHeight="1" x14ac:dyDescent="0.25">
      <c r="A499" s="162"/>
      <c r="B499" s="162"/>
      <c r="C499" s="162"/>
      <c r="D499" s="162"/>
      <c r="E499" s="162"/>
      <c r="F499" s="162"/>
      <c r="G499" s="162"/>
      <c r="H499" s="162"/>
      <c r="I499" s="162"/>
      <c r="J499" s="162"/>
      <c r="K499" s="162"/>
      <c r="L499" s="162"/>
      <c r="M499" s="162"/>
      <c r="N499" s="162"/>
    </row>
    <row r="500" spans="1:14" ht="15.75" customHeight="1" x14ac:dyDescent="0.25">
      <c r="A500" s="162"/>
      <c r="B500" s="162"/>
      <c r="C500" s="162"/>
      <c r="D500" s="162"/>
      <c r="E500" s="162"/>
      <c r="F500" s="162"/>
      <c r="G500" s="162"/>
      <c r="H500" s="162"/>
      <c r="I500" s="162"/>
      <c r="J500" s="162"/>
      <c r="K500" s="162"/>
      <c r="L500" s="162"/>
      <c r="M500" s="162"/>
      <c r="N500" s="162"/>
    </row>
    <row r="501" spans="1:14" ht="15.75" customHeight="1" x14ac:dyDescent="0.25">
      <c r="A501" s="162"/>
      <c r="B501" s="162"/>
      <c r="C501" s="162"/>
      <c r="D501" s="162"/>
      <c r="E501" s="162"/>
      <c r="F501" s="162"/>
      <c r="G501" s="162"/>
      <c r="H501" s="162"/>
      <c r="I501" s="162"/>
      <c r="J501" s="162"/>
      <c r="K501" s="162"/>
      <c r="L501" s="162"/>
      <c r="M501" s="162"/>
      <c r="N501" s="162"/>
    </row>
    <row r="502" spans="1:14" ht="15.75" customHeight="1" x14ac:dyDescent="0.25">
      <c r="A502" s="162"/>
      <c r="B502" s="162"/>
      <c r="C502" s="162"/>
      <c r="D502" s="162"/>
      <c r="E502" s="162"/>
      <c r="F502" s="162"/>
      <c r="G502" s="162"/>
      <c r="H502" s="162"/>
      <c r="I502" s="162"/>
      <c r="J502" s="162"/>
      <c r="K502" s="162"/>
      <c r="L502" s="162"/>
      <c r="M502" s="162"/>
      <c r="N502" s="162"/>
    </row>
    <row r="503" spans="1:14" ht="15.75" customHeight="1" x14ac:dyDescent="0.25">
      <c r="A503" s="162"/>
      <c r="B503" s="162"/>
      <c r="C503" s="162"/>
      <c r="D503" s="162"/>
      <c r="E503" s="162"/>
      <c r="F503" s="162"/>
      <c r="G503" s="162"/>
      <c r="H503" s="162"/>
      <c r="I503" s="162"/>
      <c r="J503" s="162"/>
      <c r="K503" s="162"/>
      <c r="L503" s="162"/>
      <c r="M503" s="162"/>
      <c r="N503" s="162"/>
    </row>
    <row r="504" spans="1:14" ht="15.75" customHeight="1" x14ac:dyDescent="0.25">
      <c r="A504" s="162"/>
      <c r="B504" s="162"/>
      <c r="C504" s="162"/>
      <c r="D504" s="162"/>
      <c r="E504" s="162"/>
      <c r="F504" s="162"/>
      <c r="G504" s="162"/>
      <c r="H504" s="162"/>
      <c r="I504" s="162"/>
      <c r="J504" s="162"/>
      <c r="K504" s="162"/>
      <c r="L504" s="162"/>
      <c r="M504" s="162"/>
      <c r="N504" s="162"/>
    </row>
    <row r="505" spans="1:14" ht="15.75" customHeight="1" x14ac:dyDescent="0.25">
      <c r="A505" s="162"/>
      <c r="B505" s="162"/>
      <c r="C505" s="162"/>
      <c r="D505" s="162"/>
      <c r="E505" s="162"/>
      <c r="F505" s="162"/>
      <c r="G505" s="162"/>
      <c r="H505" s="162"/>
      <c r="I505" s="162"/>
      <c r="J505" s="162"/>
      <c r="K505" s="162"/>
      <c r="L505" s="162"/>
      <c r="M505" s="162"/>
      <c r="N505" s="162"/>
    </row>
    <row r="506" spans="1:14" ht="15.75" customHeight="1" x14ac:dyDescent="0.25">
      <c r="A506" s="162"/>
      <c r="B506" s="162"/>
      <c r="C506" s="162"/>
      <c r="D506" s="162"/>
      <c r="E506" s="162"/>
      <c r="F506" s="162"/>
      <c r="G506" s="162"/>
      <c r="H506" s="162"/>
      <c r="I506" s="162"/>
      <c r="J506" s="162"/>
      <c r="K506" s="162"/>
      <c r="L506" s="162"/>
      <c r="M506" s="162"/>
      <c r="N506" s="162"/>
    </row>
    <row r="507" spans="1:14" ht="15.75" customHeight="1" x14ac:dyDescent="0.25">
      <c r="A507" s="162"/>
      <c r="B507" s="162"/>
      <c r="C507" s="162"/>
      <c r="D507" s="162"/>
      <c r="E507" s="162"/>
      <c r="F507" s="162"/>
      <c r="G507" s="162"/>
      <c r="H507" s="162"/>
      <c r="I507" s="162"/>
      <c r="J507" s="162"/>
      <c r="K507" s="162"/>
      <c r="L507" s="162"/>
      <c r="M507" s="162"/>
      <c r="N507" s="162"/>
    </row>
    <row r="508" spans="1:14" ht="15.75" customHeight="1" x14ac:dyDescent="0.25">
      <c r="A508" s="162"/>
      <c r="B508" s="162"/>
      <c r="C508" s="162"/>
      <c r="D508" s="162"/>
      <c r="E508" s="162"/>
      <c r="F508" s="162"/>
      <c r="G508" s="162"/>
      <c r="H508" s="162"/>
      <c r="I508" s="162"/>
      <c r="J508" s="162"/>
      <c r="K508" s="162"/>
      <c r="L508" s="162"/>
      <c r="M508" s="162"/>
      <c r="N508" s="162"/>
    </row>
    <row r="509" spans="1:14" ht="15.75" customHeight="1" x14ac:dyDescent="0.25">
      <c r="A509" s="162"/>
      <c r="B509" s="162"/>
      <c r="C509" s="162"/>
      <c r="D509" s="162"/>
      <c r="E509" s="162"/>
      <c r="F509" s="162"/>
      <c r="G509" s="162"/>
      <c r="H509" s="162"/>
      <c r="I509" s="162"/>
      <c r="J509" s="162"/>
      <c r="K509" s="162"/>
      <c r="L509" s="162"/>
      <c r="M509" s="162"/>
      <c r="N509" s="162"/>
    </row>
    <row r="510" spans="1:14" ht="15.75" customHeight="1" x14ac:dyDescent="0.25">
      <c r="A510" s="162"/>
      <c r="B510" s="162"/>
      <c r="C510" s="162"/>
      <c r="D510" s="162"/>
      <c r="E510" s="162"/>
      <c r="F510" s="162"/>
      <c r="G510" s="162"/>
      <c r="H510" s="162"/>
      <c r="I510" s="162"/>
      <c r="J510" s="162"/>
      <c r="K510" s="162"/>
      <c r="L510" s="162"/>
      <c r="M510" s="162"/>
      <c r="N510" s="162"/>
    </row>
    <row r="511" spans="1:14" ht="15.75" customHeight="1" x14ac:dyDescent="0.25">
      <c r="A511" s="162"/>
      <c r="B511" s="162"/>
      <c r="C511" s="162"/>
      <c r="D511" s="162"/>
      <c r="E511" s="162"/>
      <c r="F511" s="162"/>
      <c r="G511" s="162"/>
      <c r="H511" s="162"/>
      <c r="I511" s="162"/>
      <c r="J511" s="162"/>
      <c r="K511" s="162"/>
      <c r="L511" s="162"/>
      <c r="M511" s="162"/>
      <c r="N511" s="162"/>
    </row>
    <row r="512" spans="1:14" ht="15.75" customHeight="1" x14ac:dyDescent="0.25">
      <c r="A512" s="162"/>
      <c r="B512" s="162"/>
      <c r="C512" s="162"/>
      <c r="D512" s="162"/>
      <c r="E512" s="162"/>
      <c r="F512" s="162"/>
      <c r="G512" s="162"/>
      <c r="H512" s="162"/>
      <c r="I512" s="162"/>
      <c r="J512" s="162"/>
      <c r="K512" s="162"/>
      <c r="L512" s="162"/>
      <c r="M512" s="162"/>
      <c r="N512" s="162"/>
    </row>
    <row r="513" spans="1:14" ht="15.75" customHeight="1" x14ac:dyDescent="0.25">
      <c r="A513" s="162"/>
      <c r="B513" s="162"/>
      <c r="C513" s="162"/>
      <c r="D513" s="162"/>
      <c r="E513" s="162"/>
      <c r="F513" s="162"/>
      <c r="G513" s="162"/>
      <c r="H513" s="162"/>
      <c r="I513" s="162"/>
      <c r="J513" s="162"/>
      <c r="K513" s="162"/>
      <c r="L513" s="162"/>
      <c r="M513" s="162"/>
      <c r="N513" s="162"/>
    </row>
    <row r="514" spans="1:14" ht="15.75" customHeight="1" x14ac:dyDescent="0.25">
      <c r="A514" s="162"/>
      <c r="B514" s="162"/>
      <c r="C514" s="162"/>
      <c r="D514" s="162"/>
      <c r="E514" s="162"/>
      <c r="F514" s="162"/>
      <c r="G514" s="162"/>
      <c r="H514" s="162"/>
      <c r="I514" s="162"/>
      <c r="J514" s="162"/>
      <c r="K514" s="162"/>
      <c r="L514" s="162"/>
      <c r="M514" s="162"/>
      <c r="N514" s="162"/>
    </row>
    <row r="515" spans="1:14" ht="15.75" customHeight="1" x14ac:dyDescent="0.25">
      <c r="A515" s="162"/>
      <c r="B515" s="162"/>
      <c r="C515" s="162"/>
      <c r="D515" s="162"/>
      <c r="E515" s="162"/>
      <c r="F515" s="162"/>
      <c r="G515" s="162"/>
      <c r="H515" s="162"/>
      <c r="I515" s="162"/>
      <c r="J515" s="162"/>
      <c r="K515" s="162"/>
      <c r="L515" s="162"/>
      <c r="M515" s="162"/>
      <c r="N515" s="162"/>
    </row>
    <row r="516" spans="1:14" ht="15.75" customHeight="1" x14ac:dyDescent="0.25">
      <c r="A516" s="162"/>
      <c r="B516" s="162"/>
      <c r="C516" s="162"/>
      <c r="D516" s="162"/>
      <c r="E516" s="162"/>
      <c r="F516" s="162"/>
      <c r="G516" s="162"/>
      <c r="H516" s="162"/>
      <c r="I516" s="162"/>
      <c r="J516" s="162"/>
      <c r="K516" s="162"/>
      <c r="L516" s="162"/>
      <c r="M516" s="162"/>
      <c r="N516" s="162"/>
    </row>
    <row r="517" spans="1:14" ht="15.75" customHeight="1" x14ac:dyDescent="0.25">
      <c r="A517" s="162"/>
      <c r="B517" s="162"/>
      <c r="C517" s="162"/>
      <c r="D517" s="162"/>
      <c r="E517" s="162"/>
      <c r="F517" s="162"/>
      <c r="G517" s="162"/>
      <c r="H517" s="162"/>
      <c r="I517" s="162"/>
      <c r="J517" s="162"/>
      <c r="K517" s="162"/>
      <c r="L517" s="162"/>
      <c r="M517" s="162"/>
      <c r="N517" s="162"/>
    </row>
    <row r="518" spans="1:14" ht="15.75" customHeight="1" x14ac:dyDescent="0.25">
      <c r="A518" s="162"/>
      <c r="B518" s="162"/>
      <c r="C518" s="162"/>
      <c r="D518" s="162"/>
      <c r="E518" s="162"/>
      <c r="F518" s="162"/>
      <c r="G518" s="162"/>
      <c r="H518" s="162"/>
      <c r="I518" s="162"/>
      <c r="J518" s="162"/>
      <c r="K518" s="162"/>
      <c r="L518" s="162"/>
      <c r="M518" s="162"/>
      <c r="N518" s="162"/>
    </row>
    <row r="519" spans="1:14" ht="15.75" customHeight="1" x14ac:dyDescent="0.25">
      <c r="A519" s="162"/>
      <c r="B519" s="162"/>
      <c r="C519" s="162"/>
      <c r="D519" s="162"/>
      <c r="E519" s="162"/>
      <c r="F519" s="162"/>
      <c r="G519" s="162"/>
      <c r="H519" s="162"/>
      <c r="I519" s="162"/>
      <c r="J519" s="162"/>
      <c r="K519" s="162"/>
      <c r="L519" s="162"/>
      <c r="M519" s="162"/>
      <c r="N519" s="162"/>
    </row>
    <row r="520" spans="1:14" ht="15.75" customHeight="1" x14ac:dyDescent="0.25">
      <c r="A520" s="162"/>
      <c r="B520" s="162"/>
      <c r="C520" s="162"/>
      <c r="D520" s="162"/>
      <c r="E520" s="162"/>
      <c r="F520" s="162"/>
      <c r="G520" s="162"/>
      <c r="H520" s="162"/>
      <c r="I520" s="162"/>
      <c r="J520" s="162"/>
      <c r="K520" s="162"/>
      <c r="L520" s="162"/>
      <c r="M520" s="162"/>
      <c r="N520" s="162"/>
    </row>
    <row r="521" spans="1:14" ht="15.75" customHeight="1" x14ac:dyDescent="0.25">
      <c r="A521" s="162"/>
      <c r="B521" s="162"/>
      <c r="C521" s="162"/>
      <c r="D521" s="162"/>
      <c r="E521" s="162"/>
      <c r="F521" s="162"/>
      <c r="G521" s="162"/>
      <c r="H521" s="162"/>
      <c r="I521" s="162"/>
      <c r="J521" s="162"/>
      <c r="K521" s="162"/>
      <c r="L521" s="162"/>
      <c r="M521" s="162"/>
      <c r="N521" s="162"/>
    </row>
    <row r="522" spans="1:14" ht="15.75" customHeight="1" x14ac:dyDescent="0.25">
      <c r="A522" s="162"/>
      <c r="B522" s="162"/>
      <c r="C522" s="162"/>
      <c r="D522" s="162"/>
      <c r="E522" s="162"/>
      <c r="F522" s="162"/>
      <c r="G522" s="162"/>
      <c r="H522" s="162"/>
      <c r="I522" s="162"/>
      <c r="J522" s="162"/>
      <c r="K522" s="162"/>
      <c r="L522" s="162"/>
      <c r="M522" s="162"/>
      <c r="N522" s="162"/>
    </row>
    <row r="523" spans="1:14" ht="15.75" customHeight="1" x14ac:dyDescent="0.25">
      <c r="A523" s="162"/>
      <c r="B523" s="162"/>
      <c r="C523" s="162"/>
      <c r="D523" s="162"/>
      <c r="E523" s="162"/>
      <c r="F523" s="162"/>
      <c r="G523" s="162"/>
      <c r="H523" s="162"/>
      <c r="I523" s="162"/>
      <c r="J523" s="162"/>
      <c r="K523" s="162"/>
      <c r="L523" s="162"/>
      <c r="M523" s="162"/>
      <c r="N523" s="162"/>
    </row>
    <row r="524" spans="1:14" ht="15.75" customHeight="1" x14ac:dyDescent="0.25">
      <c r="A524" s="162"/>
      <c r="B524" s="162"/>
      <c r="C524" s="162"/>
      <c r="D524" s="162"/>
      <c r="E524" s="162"/>
      <c r="F524" s="162"/>
      <c r="G524" s="162"/>
      <c r="H524" s="162"/>
      <c r="I524" s="162"/>
      <c r="J524" s="162"/>
      <c r="K524" s="162"/>
      <c r="L524" s="162"/>
      <c r="M524" s="162"/>
      <c r="N524" s="162"/>
    </row>
    <row r="525" spans="1:14" ht="15.75" customHeight="1" x14ac:dyDescent="0.25">
      <c r="A525" s="162"/>
      <c r="B525" s="162"/>
      <c r="C525" s="162"/>
      <c r="D525" s="162"/>
      <c r="E525" s="162"/>
      <c r="F525" s="162"/>
      <c r="G525" s="162"/>
      <c r="H525" s="162"/>
      <c r="I525" s="162"/>
      <c r="J525" s="162"/>
      <c r="K525" s="162"/>
      <c r="L525" s="162"/>
      <c r="M525" s="162"/>
      <c r="N525" s="162"/>
    </row>
    <row r="526" spans="1:14" ht="15.75" customHeight="1" x14ac:dyDescent="0.25">
      <c r="A526" s="162"/>
      <c r="B526" s="162"/>
      <c r="C526" s="162"/>
      <c r="D526" s="162"/>
      <c r="E526" s="162"/>
      <c r="F526" s="162"/>
      <c r="G526" s="162"/>
      <c r="H526" s="162"/>
      <c r="I526" s="162"/>
      <c r="J526" s="162"/>
      <c r="K526" s="162"/>
      <c r="L526" s="162"/>
      <c r="M526" s="162"/>
      <c r="N526" s="162"/>
    </row>
    <row r="527" spans="1:14" ht="15.75" customHeight="1" x14ac:dyDescent="0.25">
      <c r="A527" s="162"/>
      <c r="B527" s="162"/>
      <c r="C527" s="162"/>
      <c r="D527" s="162"/>
      <c r="E527" s="162"/>
      <c r="F527" s="162"/>
      <c r="G527" s="162"/>
      <c r="H527" s="162"/>
      <c r="I527" s="162"/>
      <c r="J527" s="162"/>
      <c r="K527" s="162"/>
      <c r="L527" s="162"/>
      <c r="M527" s="162"/>
      <c r="N527" s="162"/>
    </row>
    <row r="528" spans="1:14" ht="15.75" customHeight="1" x14ac:dyDescent="0.25">
      <c r="A528" s="162"/>
      <c r="B528" s="162"/>
      <c r="C528" s="162"/>
      <c r="D528" s="162"/>
      <c r="E528" s="162"/>
      <c r="F528" s="162"/>
      <c r="G528" s="162"/>
      <c r="H528" s="162"/>
      <c r="I528" s="162"/>
      <c r="J528" s="162"/>
      <c r="K528" s="162"/>
      <c r="L528" s="162"/>
      <c r="M528" s="162"/>
      <c r="N528" s="162"/>
    </row>
    <row r="529" spans="1:14" ht="15.75" customHeight="1" x14ac:dyDescent="0.25">
      <c r="A529" s="162"/>
      <c r="B529" s="162"/>
      <c r="C529" s="162"/>
      <c r="D529" s="162"/>
      <c r="E529" s="162"/>
      <c r="F529" s="162"/>
      <c r="G529" s="162"/>
      <c r="H529" s="162"/>
      <c r="I529" s="162"/>
      <c r="J529" s="162"/>
      <c r="K529" s="162"/>
      <c r="L529" s="162"/>
      <c r="M529" s="162"/>
      <c r="N529" s="162"/>
    </row>
    <row r="530" spans="1:14" ht="15.75" customHeight="1" x14ac:dyDescent="0.25">
      <c r="A530" s="162"/>
      <c r="B530" s="162"/>
      <c r="C530" s="162"/>
      <c r="D530" s="162"/>
      <c r="E530" s="162"/>
      <c r="F530" s="162"/>
      <c r="G530" s="162"/>
      <c r="H530" s="162"/>
      <c r="I530" s="162"/>
      <c r="J530" s="162"/>
      <c r="K530" s="162"/>
      <c r="L530" s="162"/>
      <c r="M530" s="162"/>
      <c r="N530" s="162"/>
    </row>
    <row r="531" spans="1:14" ht="15.75" customHeight="1" x14ac:dyDescent="0.25">
      <c r="A531" s="162"/>
      <c r="B531" s="162"/>
      <c r="C531" s="162"/>
      <c r="D531" s="162"/>
      <c r="E531" s="162"/>
      <c r="F531" s="162"/>
      <c r="G531" s="162"/>
      <c r="H531" s="162"/>
      <c r="I531" s="162"/>
      <c r="J531" s="162"/>
      <c r="K531" s="162"/>
      <c r="L531" s="162"/>
      <c r="M531" s="162"/>
      <c r="N531" s="162"/>
    </row>
    <row r="532" spans="1:14" ht="15.75" customHeight="1" x14ac:dyDescent="0.25">
      <c r="A532" s="162"/>
      <c r="B532" s="162"/>
      <c r="C532" s="162"/>
      <c r="D532" s="162"/>
      <c r="E532" s="162"/>
      <c r="F532" s="162"/>
      <c r="G532" s="162"/>
      <c r="H532" s="162"/>
      <c r="I532" s="162"/>
      <c r="J532" s="162"/>
      <c r="K532" s="162"/>
      <c r="L532" s="162"/>
      <c r="M532" s="162"/>
      <c r="N532" s="162"/>
    </row>
    <row r="533" spans="1:14" ht="15.75" customHeight="1" x14ac:dyDescent="0.25">
      <c r="A533" s="162"/>
      <c r="B533" s="162"/>
      <c r="C533" s="162"/>
      <c r="D533" s="162"/>
      <c r="E533" s="162"/>
      <c r="F533" s="162"/>
      <c r="G533" s="162"/>
      <c r="H533" s="162"/>
      <c r="I533" s="162"/>
      <c r="J533" s="162"/>
      <c r="K533" s="162"/>
      <c r="L533" s="162"/>
      <c r="M533" s="162"/>
      <c r="N533" s="162"/>
    </row>
    <row r="534" spans="1:14" ht="15.75" customHeight="1" x14ac:dyDescent="0.25">
      <c r="A534" s="162"/>
      <c r="B534" s="162"/>
      <c r="C534" s="162"/>
      <c r="D534" s="162"/>
      <c r="E534" s="162"/>
      <c r="F534" s="162"/>
      <c r="G534" s="162"/>
      <c r="H534" s="162"/>
      <c r="I534" s="162"/>
      <c r="J534" s="162"/>
      <c r="K534" s="162"/>
      <c r="L534" s="162"/>
      <c r="M534" s="162"/>
      <c r="N534" s="162"/>
    </row>
    <row r="535" spans="1:14" ht="15.75" customHeight="1" x14ac:dyDescent="0.25">
      <c r="A535" s="162"/>
      <c r="B535" s="162"/>
      <c r="C535" s="162"/>
      <c r="D535" s="162"/>
      <c r="E535" s="162"/>
      <c r="F535" s="162"/>
      <c r="G535" s="162"/>
      <c r="H535" s="162"/>
      <c r="I535" s="162"/>
      <c r="J535" s="162"/>
      <c r="K535" s="162"/>
      <c r="L535" s="162"/>
      <c r="M535" s="162"/>
      <c r="N535" s="162"/>
    </row>
    <row r="536" spans="1:14" ht="15.75" customHeight="1" x14ac:dyDescent="0.25">
      <c r="A536" s="162"/>
      <c r="B536" s="162"/>
      <c r="C536" s="162"/>
      <c r="D536" s="162"/>
      <c r="E536" s="162"/>
      <c r="F536" s="162"/>
      <c r="G536" s="162"/>
      <c r="H536" s="162"/>
      <c r="I536" s="162"/>
      <c r="J536" s="162"/>
      <c r="K536" s="162"/>
      <c r="L536" s="162"/>
      <c r="M536" s="162"/>
      <c r="N536" s="162"/>
    </row>
    <row r="537" spans="1:14" ht="15.75" customHeight="1" x14ac:dyDescent="0.25">
      <c r="A537" s="162"/>
      <c r="B537" s="162"/>
      <c r="C537" s="162"/>
      <c r="D537" s="162"/>
      <c r="E537" s="162"/>
      <c r="F537" s="162"/>
      <c r="G537" s="162"/>
      <c r="H537" s="162"/>
      <c r="I537" s="162"/>
      <c r="J537" s="162"/>
      <c r="K537" s="162"/>
      <c r="L537" s="162"/>
      <c r="M537" s="162"/>
      <c r="N537" s="162"/>
    </row>
    <row r="538" spans="1:14" ht="15.75" customHeight="1" x14ac:dyDescent="0.25">
      <c r="A538" s="162"/>
      <c r="B538" s="162"/>
      <c r="C538" s="162"/>
      <c r="D538" s="162"/>
      <c r="E538" s="162"/>
      <c r="F538" s="162"/>
      <c r="G538" s="162"/>
      <c r="H538" s="162"/>
      <c r="I538" s="162"/>
      <c r="J538" s="162"/>
      <c r="K538" s="162"/>
      <c r="L538" s="162"/>
      <c r="M538" s="162"/>
      <c r="N538" s="162"/>
    </row>
    <row r="539" spans="1:14" ht="15.75" customHeight="1" x14ac:dyDescent="0.25">
      <c r="A539" s="162"/>
      <c r="B539" s="162"/>
      <c r="C539" s="162"/>
      <c r="D539" s="162"/>
      <c r="E539" s="162"/>
      <c r="F539" s="162"/>
      <c r="G539" s="162"/>
      <c r="H539" s="162"/>
      <c r="I539" s="162"/>
      <c r="J539" s="162"/>
      <c r="K539" s="162"/>
      <c r="L539" s="162"/>
      <c r="M539" s="162"/>
      <c r="N539" s="162"/>
    </row>
    <row r="540" spans="1:14" ht="15.75" customHeight="1" x14ac:dyDescent="0.25">
      <c r="A540" s="162"/>
      <c r="B540" s="162"/>
      <c r="C540" s="162"/>
      <c r="D540" s="162"/>
      <c r="E540" s="162"/>
      <c r="F540" s="162"/>
      <c r="G540" s="162"/>
      <c r="H540" s="162"/>
      <c r="I540" s="162"/>
      <c r="J540" s="162"/>
      <c r="K540" s="162"/>
      <c r="L540" s="162"/>
      <c r="M540" s="162"/>
      <c r="N540" s="162"/>
    </row>
    <row r="541" spans="1:14" ht="15.75" customHeight="1" x14ac:dyDescent="0.25">
      <c r="A541" s="162"/>
      <c r="B541" s="162"/>
      <c r="C541" s="162"/>
      <c r="D541" s="162"/>
      <c r="E541" s="162"/>
      <c r="F541" s="162"/>
      <c r="G541" s="162"/>
      <c r="H541" s="162"/>
      <c r="I541" s="162"/>
      <c r="J541" s="162"/>
      <c r="K541" s="162"/>
      <c r="L541" s="162"/>
      <c r="M541" s="162"/>
      <c r="N541" s="162"/>
    </row>
    <row r="542" spans="1:14" ht="15.75" customHeight="1" x14ac:dyDescent="0.25">
      <c r="A542" s="162"/>
      <c r="B542" s="162"/>
      <c r="C542" s="162"/>
      <c r="D542" s="162"/>
      <c r="E542" s="162"/>
      <c r="F542" s="162"/>
      <c r="G542" s="162"/>
      <c r="H542" s="162"/>
      <c r="I542" s="162"/>
      <c r="J542" s="162"/>
      <c r="K542" s="162"/>
      <c r="L542" s="162"/>
      <c r="M542" s="162"/>
      <c r="N542" s="162"/>
    </row>
    <row r="543" spans="1:14" ht="15.75" customHeight="1" x14ac:dyDescent="0.25">
      <c r="A543" s="162"/>
      <c r="B543" s="162"/>
      <c r="C543" s="162"/>
      <c r="D543" s="162"/>
      <c r="E543" s="162"/>
      <c r="F543" s="162"/>
      <c r="G543" s="162"/>
      <c r="H543" s="162"/>
      <c r="I543" s="162"/>
      <c r="J543" s="162"/>
      <c r="K543" s="162"/>
      <c r="L543" s="162"/>
      <c r="M543" s="162"/>
      <c r="N543" s="162"/>
    </row>
    <row r="544" spans="1:14" ht="15.75" customHeight="1" x14ac:dyDescent="0.25">
      <c r="A544" s="162"/>
      <c r="B544" s="162"/>
      <c r="C544" s="162"/>
      <c r="D544" s="162"/>
      <c r="E544" s="162"/>
      <c r="F544" s="162"/>
      <c r="G544" s="162"/>
      <c r="H544" s="162"/>
      <c r="I544" s="162"/>
      <c r="J544" s="162"/>
      <c r="K544" s="162"/>
      <c r="L544" s="162"/>
      <c r="M544" s="162"/>
      <c r="N544" s="162"/>
    </row>
    <row r="545" spans="1:14" ht="15.75" customHeight="1" x14ac:dyDescent="0.25">
      <c r="A545" s="162"/>
      <c r="B545" s="162"/>
      <c r="C545" s="162"/>
      <c r="D545" s="162"/>
      <c r="E545" s="162"/>
      <c r="F545" s="162"/>
      <c r="G545" s="162"/>
      <c r="H545" s="162"/>
      <c r="I545" s="162"/>
      <c r="J545" s="162"/>
      <c r="K545" s="162"/>
      <c r="L545" s="162"/>
      <c r="M545" s="162"/>
      <c r="N545" s="162"/>
    </row>
    <row r="546" spans="1:14" ht="15.75" customHeight="1" x14ac:dyDescent="0.25">
      <c r="A546" s="162"/>
      <c r="B546" s="162"/>
      <c r="C546" s="162"/>
      <c r="D546" s="162"/>
      <c r="E546" s="162"/>
      <c r="F546" s="162"/>
      <c r="G546" s="162"/>
      <c r="H546" s="162"/>
      <c r="I546" s="162"/>
      <c r="J546" s="162"/>
      <c r="K546" s="162"/>
      <c r="L546" s="162"/>
      <c r="M546" s="162"/>
      <c r="N546" s="162"/>
    </row>
    <row r="547" spans="1:14" ht="15.75" customHeight="1" x14ac:dyDescent="0.25">
      <c r="A547" s="162"/>
      <c r="B547" s="162"/>
      <c r="C547" s="162"/>
      <c r="D547" s="162"/>
      <c r="E547" s="162"/>
      <c r="F547" s="162"/>
      <c r="G547" s="162"/>
      <c r="H547" s="162"/>
      <c r="I547" s="162"/>
      <c r="J547" s="162"/>
      <c r="K547" s="162"/>
      <c r="L547" s="162"/>
      <c r="M547" s="162"/>
      <c r="N547" s="162"/>
    </row>
    <row r="548" spans="1:14" ht="15.75" customHeight="1" x14ac:dyDescent="0.25">
      <c r="A548" s="162"/>
      <c r="B548" s="162"/>
      <c r="C548" s="162"/>
      <c r="D548" s="162"/>
      <c r="E548" s="162"/>
      <c r="F548" s="162"/>
      <c r="G548" s="162"/>
      <c r="H548" s="162"/>
      <c r="I548" s="162"/>
      <c r="J548" s="162"/>
      <c r="K548" s="162"/>
      <c r="L548" s="162"/>
      <c r="M548" s="162"/>
      <c r="N548" s="162"/>
    </row>
    <row r="549" spans="1:14" ht="15.75" customHeight="1" x14ac:dyDescent="0.25">
      <c r="A549" s="162"/>
      <c r="B549" s="162"/>
      <c r="C549" s="162"/>
      <c r="D549" s="162"/>
      <c r="E549" s="162"/>
      <c r="F549" s="162"/>
      <c r="G549" s="162"/>
      <c r="H549" s="162"/>
      <c r="I549" s="162"/>
      <c r="J549" s="162"/>
      <c r="K549" s="162"/>
      <c r="L549" s="162"/>
      <c r="M549" s="162"/>
      <c r="N549" s="162"/>
    </row>
    <row r="550" spans="1:14" ht="15.75" customHeight="1" x14ac:dyDescent="0.25">
      <c r="A550" s="162"/>
      <c r="B550" s="162"/>
      <c r="C550" s="162"/>
      <c r="D550" s="162"/>
      <c r="E550" s="162"/>
      <c r="F550" s="162"/>
      <c r="G550" s="162"/>
      <c r="H550" s="162"/>
      <c r="I550" s="162"/>
      <c r="J550" s="162"/>
      <c r="K550" s="162"/>
      <c r="L550" s="162"/>
      <c r="M550" s="162"/>
      <c r="N550" s="162"/>
    </row>
    <row r="551" spans="1:14" ht="15.75" customHeight="1" x14ac:dyDescent="0.25">
      <c r="A551" s="162"/>
      <c r="B551" s="162"/>
      <c r="C551" s="162"/>
      <c r="D551" s="162"/>
      <c r="E551" s="162"/>
      <c r="F551" s="162"/>
      <c r="G551" s="162"/>
      <c r="H551" s="162"/>
      <c r="I551" s="162"/>
      <c r="J551" s="162"/>
      <c r="K551" s="162"/>
      <c r="L551" s="162"/>
      <c r="M551" s="162"/>
      <c r="N551" s="162"/>
    </row>
    <row r="552" spans="1:14" ht="15.75" customHeight="1" x14ac:dyDescent="0.25">
      <c r="A552" s="162"/>
      <c r="B552" s="162"/>
      <c r="C552" s="162"/>
      <c r="D552" s="162"/>
      <c r="E552" s="162"/>
      <c r="F552" s="162"/>
      <c r="G552" s="162"/>
      <c r="H552" s="162"/>
      <c r="I552" s="162"/>
      <c r="J552" s="162"/>
      <c r="K552" s="162"/>
      <c r="L552" s="162"/>
      <c r="M552" s="162"/>
      <c r="N552" s="162"/>
    </row>
    <row r="553" spans="1:14" ht="15.75" customHeight="1" x14ac:dyDescent="0.25">
      <c r="A553" s="162"/>
      <c r="B553" s="162"/>
      <c r="C553" s="162"/>
      <c r="D553" s="162"/>
      <c r="E553" s="162"/>
      <c r="F553" s="162"/>
      <c r="G553" s="162"/>
      <c r="H553" s="162"/>
      <c r="I553" s="162"/>
      <c r="J553" s="162"/>
      <c r="K553" s="162"/>
      <c r="L553" s="162"/>
      <c r="M553" s="162"/>
      <c r="N553" s="162"/>
    </row>
    <row r="554" spans="1:14" ht="15.75" customHeight="1" x14ac:dyDescent="0.25">
      <c r="A554" s="162"/>
      <c r="B554" s="162"/>
      <c r="C554" s="162"/>
      <c r="D554" s="162"/>
      <c r="E554" s="162"/>
      <c r="F554" s="162"/>
      <c r="G554" s="162"/>
      <c r="H554" s="162"/>
      <c r="I554" s="162"/>
      <c r="J554" s="162"/>
      <c r="K554" s="162"/>
      <c r="L554" s="162"/>
      <c r="M554" s="162"/>
      <c r="N554" s="162"/>
    </row>
    <row r="555" spans="1:14" ht="15.75" customHeight="1" x14ac:dyDescent="0.25">
      <c r="A555" s="162"/>
      <c r="B555" s="162"/>
      <c r="C555" s="162"/>
      <c r="D555" s="162"/>
      <c r="E555" s="162"/>
      <c r="F555" s="162"/>
      <c r="G555" s="162"/>
      <c r="H555" s="162"/>
      <c r="I555" s="162"/>
      <c r="J555" s="162"/>
      <c r="K555" s="162"/>
      <c r="L555" s="162"/>
      <c r="M555" s="162"/>
      <c r="N555" s="162"/>
    </row>
    <row r="556" spans="1:14" ht="15.75" customHeight="1" x14ac:dyDescent="0.25">
      <c r="A556" s="162"/>
      <c r="B556" s="162"/>
      <c r="C556" s="162"/>
      <c r="D556" s="162"/>
      <c r="E556" s="162"/>
      <c r="F556" s="162"/>
      <c r="G556" s="162"/>
      <c r="H556" s="162"/>
      <c r="I556" s="162"/>
      <c r="J556" s="162"/>
      <c r="K556" s="162"/>
      <c r="L556" s="162"/>
      <c r="M556" s="162"/>
      <c r="N556" s="162"/>
    </row>
    <row r="557" spans="1:14" ht="15.75" customHeight="1" x14ac:dyDescent="0.25">
      <c r="A557" s="162"/>
      <c r="B557" s="162"/>
      <c r="C557" s="162"/>
      <c r="D557" s="162"/>
      <c r="E557" s="162"/>
      <c r="F557" s="162"/>
      <c r="G557" s="162"/>
      <c r="H557" s="162"/>
      <c r="I557" s="162"/>
      <c r="J557" s="162"/>
      <c r="K557" s="162"/>
      <c r="L557" s="162"/>
      <c r="M557" s="162"/>
      <c r="N557" s="162"/>
    </row>
    <row r="558" spans="1:14" ht="15.75" customHeight="1" x14ac:dyDescent="0.25">
      <c r="A558" s="162"/>
      <c r="B558" s="162"/>
      <c r="C558" s="162"/>
      <c r="D558" s="162"/>
      <c r="E558" s="162"/>
      <c r="F558" s="162"/>
      <c r="G558" s="162"/>
      <c r="H558" s="162"/>
      <c r="I558" s="162"/>
      <c r="J558" s="162"/>
      <c r="K558" s="162"/>
      <c r="L558" s="162"/>
      <c r="M558" s="162"/>
      <c r="N558" s="162"/>
    </row>
    <row r="559" spans="1:14" ht="15.75" customHeight="1" x14ac:dyDescent="0.25">
      <c r="A559" s="162"/>
      <c r="B559" s="162"/>
      <c r="C559" s="162"/>
      <c r="D559" s="162"/>
      <c r="E559" s="162"/>
      <c r="F559" s="162"/>
      <c r="G559" s="162"/>
      <c r="H559" s="162"/>
      <c r="I559" s="162"/>
      <c r="J559" s="162"/>
      <c r="K559" s="162"/>
      <c r="L559" s="162"/>
      <c r="M559" s="162"/>
      <c r="N559" s="162"/>
    </row>
    <row r="560" spans="1:14" ht="15.75" customHeight="1" x14ac:dyDescent="0.25">
      <c r="A560" s="162"/>
      <c r="B560" s="162"/>
      <c r="C560" s="162"/>
      <c r="D560" s="162"/>
      <c r="E560" s="162"/>
      <c r="F560" s="162"/>
      <c r="G560" s="162"/>
      <c r="H560" s="162"/>
      <c r="I560" s="162"/>
      <c r="J560" s="162"/>
      <c r="K560" s="162"/>
      <c r="L560" s="162"/>
      <c r="M560" s="162"/>
      <c r="N560" s="162"/>
    </row>
    <row r="561" spans="1:14" ht="15.75" customHeight="1" x14ac:dyDescent="0.25">
      <c r="A561" s="162"/>
      <c r="B561" s="162"/>
      <c r="C561" s="162"/>
      <c r="D561" s="162"/>
      <c r="E561" s="162"/>
      <c r="F561" s="162"/>
      <c r="G561" s="162"/>
      <c r="H561" s="162"/>
      <c r="I561" s="162"/>
      <c r="J561" s="162"/>
      <c r="K561" s="162"/>
      <c r="L561" s="162"/>
      <c r="M561" s="162"/>
      <c r="N561" s="162"/>
    </row>
    <row r="562" spans="1:14" ht="15.75" customHeight="1" x14ac:dyDescent="0.25">
      <c r="A562" s="162"/>
      <c r="B562" s="162"/>
      <c r="C562" s="162"/>
      <c r="D562" s="162"/>
      <c r="E562" s="162"/>
      <c r="F562" s="162"/>
      <c r="G562" s="162"/>
      <c r="H562" s="162"/>
      <c r="I562" s="162"/>
      <c r="J562" s="162"/>
      <c r="K562" s="162"/>
      <c r="L562" s="162"/>
      <c r="M562" s="162"/>
      <c r="N562" s="162"/>
    </row>
    <row r="563" spans="1:14" ht="15.75" customHeight="1" x14ac:dyDescent="0.25">
      <c r="A563" s="162"/>
      <c r="B563" s="162"/>
      <c r="C563" s="162"/>
      <c r="D563" s="162"/>
      <c r="E563" s="162"/>
      <c r="F563" s="162"/>
      <c r="G563" s="162"/>
      <c r="H563" s="162"/>
      <c r="I563" s="162"/>
      <c r="J563" s="162"/>
      <c r="K563" s="162"/>
      <c r="L563" s="162"/>
      <c r="M563" s="162"/>
      <c r="N563" s="162"/>
    </row>
    <row r="564" spans="1:14" ht="15.75" customHeight="1" x14ac:dyDescent="0.25">
      <c r="A564" s="162"/>
      <c r="B564" s="162"/>
      <c r="C564" s="162"/>
      <c r="D564" s="162"/>
      <c r="E564" s="162"/>
      <c r="F564" s="162"/>
      <c r="G564" s="162"/>
      <c r="H564" s="162"/>
      <c r="I564" s="162"/>
      <c r="J564" s="162"/>
      <c r="K564" s="162"/>
      <c r="L564" s="162"/>
      <c r="M564" s="162"/>
      <c r="N564" s="162"/>
    </row>
    <row r="565" spans="1:14" ht="15.75" customHeight="1" x14ac:dyDescent="0.25">
      <c r="A565" s="162"/>
      <c r="B565" s="162"/>
      <c r="C565" s="162"/>
      <c r="D565" s="162"/>
      <c r="E565" s="162"/>
      <c r="F565" s="162"/>
      <c r="G565" s="162"/>
      <c r="H565" s="162"/>
      <c r="I565" s="162"/>
      <c r="J565" s="162"/>
      <c r="K565" s="162"/>
      <c r="L565" s="162"/>
      <c r="M565" s="162"/>
      <c r="N565" s="162"/>
    </row>
    <row r="566" spans="1:14" ht="15.75" customHeight="1" x14ac:dyDescent="0.25">
      <c r="A566" s="162"/>
      <c r="B566" s="162"/>
      <c r="C566" s="162"/>
      <c r="D566" s="162"/>
      <c r="E566" s="162"/>
      <c r="F566" s="162"/>
      <c r="G566" s="162"/>
      <c r="H566" s="162"/>
      <c r="I566" s="162"/>
      <c r="J566" s="162"/>
      <c r="K566" s="162"/>
      <c r="L566" s="162"/>
      <c r="M566" s="162"/>
      <c r="N566" s="162"/>
    </row>
    <row r="567" spans="1:14" ht="15.75" customHeight="1" x14ac:dyDescent="0.25">
      <c r="A567" s="162"/>
      <c r="B567" s="162"/>
      <c r="C567" s="162"/>
      <c r="D567" s="162"/>
      <c r="E567" s="162"/>
      <c r="F567" s="162"/>
      <c r="G567" s="162"/>
      <c r="H567" s="162"/>
      <c r="I567" s="162"/>
      <c r="J567" s="162"/>
      <c r="K567" s="162"/>
      <c r="L567" s="162"/>
      <c r="M567" s="162"/>
      <c r="N567" s="162"/>
    </row>
    <row r="568" spans="1:14" ht="15.75" customHeight="1" x14ac:dyDescent="0.25">
      <c r="A568" s="162"/>
      <c r="B568" s="162"/>
      <c r="C568" s="162"/>
      <c r="D568" s="162"/>
      <c r="E568" s="162"/>
      <c r="F568" s="162"/>
      <c r="G568" s="162"/>
      <c r="H568" s="162"/>
      <c r="I568" s="162"/>
      <c r="J568" s="162"/>
      <c r="K568" s="162"/>
      <c r="L568" s="162"/>
      <c r="M568" s="162"/>
      <c r="N568" s="162"/>
    </row>
    <row r="569" spans="1:14" ht="15.75" customHeight="1" x14ac:dyDescent="0.25">
      <c r="A569" s="162"/>
      <c r="B569" s="162"/>
      <c r="C569" s="162"/>
      <c r="D569" s="162"/>
      <c r="E569" s="162"/>
      <c r="F569" s="162"/>
      <c r="G569" s="162"/>
      <c r="H569" s="162"/>
      <c r="I569" s="162"/>
      <c r="J569" s="162"/>
      <c r="K569" s="162"/>
      <c r="L569" s="162"/>
      <c r="M569" s="162"/>
      <c r="N569" s="162"/>
    </row>
    <row r="570" spans="1:14" ht="15.75" customHeight="1" x14ac:dyDescent="0.25">
      <c r="A570" s="162"/>
      <c r="B570" s="162"/>
      <c r="C570" s="162"/>
      <c r="D570" s="162"/>
      <c r="E570" s="162"/>
      <c r="F570" s="162"/>
      <c r="G570" s="162"/>
      <c r="H570" s="162"/>
      <c r="I570" s="162"/>
      <c r="J570" s="162"/>
      <c r="K570" s="162"/>
      <c r="L570" s="162"/>
      <c r="M570" s="162"/>
      <c r="N570" s="162"/>
    </row>
    <row r="571" spans="1:14" ht="15.75" customHeight="1" x14ac:dyDescent="0.25">
      <c r="A571" s="162"/>
      <c r="B571" s="162"/>
      <c r="C571" s="162"/>
      <c r="D571" s="162"/>
      <c r="E571" s="162"/>
      <c r="F571" s="162"/>
      <c r="G571" s="162"/>
      <c r="H571" s="162"/>
      <c r="I571" s="162"/>
      <c r="J571" s="162"/>
      <c r="K571" s="162"/>
      <c r="L571" s="162"/>
      <c r="M571" s="162"/>
      <c r="N571" s="162"/>
    </row>
    <row r="572" spans="1:14" ht="15.75" customHeight="1" x14ac:dyDescent="0.25">
      <c r="A572" s="162"/>
      <c r="B572" s="162"/>
      <c r="C572" s="162"/>
      <c r="D572" s="162"/>
      <c r="E572" s="162"/>
      <c r="F572" s="162"/>
      <c r="G572" s="162"/>
      <c r="H572" s="162"/>
      <c r="I572" s="162"/>
      <c r="J572" s="162"/>
      <c r="K572" s="162"/>
      <c r="L572" s="162"/>
      <c r="M572" s="162"/>
      <c r="N572" s="162"/>
    </row>
    <row r="573" spans="1:14" ht="15.75" customHeight="1" x14ac:dyDescent="0.25">
      <c r="A573" s="162"/>
      <c r="B573" s="162"/>
      <c r="C573" s="162"/>
      <c r="D573" s="162"/>
      <c r="E573" s="162"/>
      <c r="F573" s="162"/>
      <c r="G573" s="162"/>
      <c r="H573" s="162"/>
      <c r="I573" s="162"/>
      <c r="J573" s="162"/>
      <c r="K573" s="162"/>
      <c r="L573" s="162"/>
      <c r="M573" s="162"/>
      <c r="N573" s="162"/>
    </row>
    <row r="574" spans="1:14" ht="15.75" customHeight="1" x14ac:dyDescent="0.25">
      <c r="A574" s="162"/>
      <c r="B574" s="162"/>
      <c r="C574" s="162"/>
      <c r="D574" s="162"/>
      <c r="E574" s="162"/>
      <c r="F574" s="162"/>
      <c r="G574" s="162"/>
      <c r="H574" s="162"/>
      <c r="I574" s="162"/>
      <c r="J574" s="162"/>
      <c r="K574" s="162"/>
      <c r="L574" s="162"/>
      <c r="M574" s="162"/>
      <c r="N574" s="162"/>
    </row>
    <row r="575" spans="1:14" ht="15.75" customHeight="1" x14ac:dyDescent="0.25">
      <c r="A575" s="162"/>
      <c r="B575" s="162"/>
      <c r="C575" s="162"/>
      <c r="D575" s="162"/>
      <c r="E575" s="162"/>
      <c r="F575" s="162"/>
      <c r="G575" s="162"/>
      <c r="H575" s="162"/>
      <c r="I575" s="162"/>
      <c r="J575" s="162"/>
      <c r="K575" s="162"/>
      <c r="L575" s="162"/>
      <c r="M575" s="162"/>
      <c r="N575" s="162"/>
    </row>
    <row r="576" spans="1:14" ht="15.75" customHeight="1" x14ac:dyDescent="0.25">
      <c r="A576" s="162"/>
      <c r="B576" s="162"/>
      <c r="C576" s="162"/>
      <c r="D576" s="162"/>
      <c r="E576" s="162"/>
      <c r="F576" s="162"/>
      <c r="G576" s="162"/>
      <c r="H576" s="162"/>
      <c r="I576" s="162"/>
      <c r="J576" s="162"/>
      <c r="K576" s="162"/>
      <c r="L576" s="162"/>
      <c r="M576" s="162"/>
      <c r="N576" s="162"/>
    </row>
    <row r="577" spans="1:14" ht="15.75" customHeight="1" x14ac:dyDescent="0.25">
      <c r="A577" s="162"/>
      <c r="B577" s="162"/>
      <c r="C577" s="162"/>
      <c r="D577" s="162"/>
      <c r="E577" s="162"/>
      <c r="F577" s="162"/>
      <c r="G577" s="162"/>
      <c r="H577" s="162"/>
      <c r="I577" s="162"/>
      <c r="J577" s="162"/>
      <c r="K577" s="162"/>
      <c r="L577" s="162"/>
      <c r="M577" s="162"/>
      <c r="N577" s="162"/>
    </row>
    <row r="578" spans="1:14" ht="15.75" customHeight="1" x14ac:dyDescent="0.25">
      <c r="A578" s="162"/>
      <c r="B578" s="162"/>
      <c r="C578" s="162"/>
      <c r="D578" s="162"/>
      <c r="E578" s="162"/>
      <c r="F578" s="162"/>
      <c r="G578" s="162"/>
      <c r="H578" s="162"/>
      <c r="I578" s="162"/>
      <c r="J578" s="162"/>
      <c r="K578" s="162"/>
      <c r="L578" s="162"/>
      <c r="M578" s="162"/>
      <c r="N578" s="162"/>
    </row>
    <row r="579" spans="1:14" ht="15.75" customHeight="1" x14ac:dyDescent="0.25">
      <c r="A579" s="162"/>
      <c r="B579" s="162"/>
      <c r="C579" s="162"/>
      <c r="D579" s="162"/>
      <c r="E579" s="162"/>
      <c r="F579" s="162"/>
      <c r="G579" s="162"/>
      <c r="H579" s="162"/>
      <c r="I579" s="162"/>
      <c r="J579" s="162"/>
      <c r="K579" s="162"/>
      <c r="L579" s="162"/>
      <c r="M579" s="162"/>
      <c r="N579" s="162"/>
    </row>
    <row r="580" spans="1:14" ht="15.75" customHeight="1" x14ac:dyDescent="0.25">
      <c r="A580" s="162"/>
      <c r="B580" s="162"/>
      <c r="C580" s="162"/>
      <c r="D580" s="162"/>
      <c r="E580" s="162"/>
      <c r="F580" s="162"/>
      <c r="G580" s="162"/>
      <c r="H580" s="162"/>
      <c r="I580" s="162"/>
      <c r="J580" s="162"/>
      <c r="K580" s="162"/>
      <c r="L580" s="162"/>
      <c r="M580" s="162"/>
      <c r="N580" s="162"/>
    </row>
    <row r="581" spans="1:14" ht="15.75" customHeight="1" x14ac:dyDescent="0.25">
      <c r="A581" s="162"/>
      <c r="B581" s="162"/>
      <c r="C581" s="162"/>
      <c r="D581" s="162"/>
      <c r="E581" s="162"/>
      <c r="F581" s="162"/>
      <c r="G581" s="162"/>
      <c r="H581" s="162"/>
      <c r="I581" s="162"/>
      <c r="J581" s="162"/>
      <c r="K581" s="162"/>
      <c r="L581" s="162"/>
      <c r="M581" s="162"/>
      <c r="N581" s="162"/>
    </row>
    <row r="582" spans="1:14" ht="15.75" customHeight="1" x14ac:dyDescent="0.25">
      <c r="A582" s="162"/>
      <c r="B582" s="162"/>
      <c r="C582" s="162"/>
      <c r="D582" s="162"/>
      <c r="E582" s="162"/>
      <c r="F582" s="162"/>
      <c r="G582" s="162"/>
      <c r="H582" s="162"/>
      <c r="I582" s="162"/>
      <c r="J582" s="162"/>
      <c r="K582" s="162"/>
      <c r="L582" s="162"/>
      <c r="M582" s="162"/>
      <c r="N582" s="162"/>
    </row>
    <row r="583" spans="1:14" ht="15.75" customHeight="1" x14ac:dyDescent="0.25">
      <c r="A583" s="162"/>
      <c r="B583" s="162"/>
      <c r="C583" s="162"/>
      <c r="D583" s="162"/>
      <c r="E583" s="162"/>
      <c r="F583" s="162"/>
      <c r="G583" s="162"/>
      <c r="H583" s="162"/>
      <c r="I583" s="162"/>
      <c r="J583" s="162"/>
      <c r="K583" s="162"/>
      <c r="L583" s="162"/>
      <c r="M583" s="162"/>
      <c r="N583" s="162"/>
    </row>
    <row r="584" spans="1:14" ht="15.75" customHeight="1" x14ac:dyDescent="0.25">
      <c r="A584" s="162"/>
      <c r="B584" s="162"/>
      <c r="C584" s="162"/>
      <c r="D584" s="162"/>
      <c r="E584" s="162"/>
      <c r="F584" s="162"/>
      <c r="G584" s="162"/>
      <c r="H584" s="162"/>
      <c r="I584" s="162"/>
      <c r="J584" s="162"/>
      <c r="K584" s="162"/>
      <c r="L584" s="162"/>
      <c r="M584" s="162"/>
      <c r="N584" s="162"/>
    </row>
    <row r="585" spans="1:14" ht="15.75" customHeight="1" x14ac:dyDescent="0.25">
      <c r="A585" s="162"/>
      <c r="B585" s="162"/>
      <c r="C585" s="162"/>
      <c r="D585" s="162"/>
      <c r="E585" s="162"/>
      <c r="F585" s="162"/>
      <c r="G585" s="162"/>
      <c r="H585" s="162"/>
      <c r="I585" s="162"/>
      <c r="J585" s="162"/>
      <c r="K585" s="162"/>
      <c r="L585" s="162"/>
      <c r="M585" s="162"/>
      <c r="N585" s="162"/>
    </row>
    <row r="586" spans="1:14" ht="15.75" customHeight="1" x14ac:dyDescent="0.25">
      <c r="A586" s="162"/>
      <c r="B586" s="162"/>
      <c r="C586" s="162"/>
      <c r="D586" s="162"/>
      <c r="E586" s="162"/>
      <c r="F586" s="162"/>
      <c r="G586" s="162"/>
      <c r="H586" s="162"/>
      <c r="I586" s="162"/>
      <c r="J586" s="162"/>
      <c r="K586" s="162"/>
      <c r="L586" s="162"/>
      <c r="M586" s="162"/>
      <c r="N586" s="162"/>
    </row>
    <row r="587" spans="1:14" ht="15.75" customHeight="1" x14ac:dyDescent="0.25">
      <c r="A587" s="162"/>
      <c r="B587" s="162"/>
      <c r="C587" s="162"/>
      <c r="D587" s="162"/>
      <c r="E587" s="162"/>
      <c r="F587" s="162"/>
      <c r="G587" s="162"/>
      <c r="H587" s="162"/>
      <c r="I587" s="162"/>
      <c r="J587" s="162"/>
      <c r="K587" s="162"/>
      <c r="L587" s="162"/>
      <c r="M587" s="162"/>
      <c r="N587" s="162"/>
    </row>
    <row r="588" spans="1:14" ht="15.75" customHeight="1" x14ac:dyDescent="0.25">
      <c r="A588" s="162"/>
      <c r="B588" s="162"/>
      <c r="C588" s="162"/>
      <c r="D588" s="162"/>
      <c r="E588" s="162"/>
      <c r="F588" s="162"/>
      <c r="G588" s="162"/>
      <c r="H588" s="162"/>
      <c r="I588" s="162"/>
      <c r="J588" s="162"/>
      <c r="K588" s="162"/>
      <c r="L588" s="162"/>
      <c r="M588" s="162"/>
      <c r="N588" s="162"/>
    </row>
    <row r="589" spans="1:14" ht="15.75" customHeight="1" x14ac:dyDescent="0.25">
      <c r="A589" s="162"/>
      <c r="B589" s="162"/>
      <c r="C589" s="162"/>
      <c r="D589" s="162"/>
      <c r="E589" s="162"/>
      <c r="F589" s="162"/>
      <c r="G589" s="162"/>
      <c r="H589" s="162"/>
      <c r="I589" s="162"/>
      <c r="J589" s="162"/>
      <c r="K589" s="162"/>
      <c r="L589" s="162"/>
      <c r="M589" s="162"/>
      <c r="N589" s="162"/>
    </row>
    <row r="590" spans="1:14" ht="15.75" customHeight="1" x14ac:dyDescent="0.25">
      <c r="A590" s="162"/>
      <c r="B590" s="162"/>
      <c r="C590" s="162"/>
      <c r="D590" s="162"/>
      <c r="E590" s="162"/>
      <c r="F590" s="162"/>
      <c r="G590" s="162"/>
      <c r="H590" s="162"/>
      <c r="I590" s="162"/>
      <c r="J590" s="162"/>
      <c r="K590" s="162"/>
      <c r="L590" s="162"/>
      <c r="M590" s="162"/>
      <c r="N590" s="162"/>
    </row>
    <row r="591" spans="1:14" ht="15.75" customHeight="1" x14ac:dyDescent="0.25">
      <c r="A591" s="162"/>
      <c r="B591" s="162"/>
      <c r="C591" s="162"/>
      <c r="D591" s="162"/>
      <c r="E591" s="162"/>
      <c r="F591" s="162"/>
      <c r="G591" s="162"/>
      <c r="H591" s="162"/>
      <c r="I591" s="162"/>
      <c r="J591" s="162"/>
      <c r="K591" s="162"/>
      <c r="L591" s="162"/>
      <c r="M591" s="162"/>
      <c r="N591" s="162"/>
    </row>
    <row r="592" spans="1:14" ht="15.75" customHeight="1" x14ac:dyDescent="0.25">
      <c r="A592" s="162"/>
      <c r="B592" s="162"/>
      <c r="C592" s="162"/>
      <c r="D592" s="162"/>
      <c r="E592" s="162"/>
      <c r="F592" s="162"/>
      <c r="G592" s="162"/>
      <c r="H592" s="162"/>
      <c r="I592" s="162"/>
      <c r="J592" s="162"/>
      <c r="K592" s="162"/>
      <c r="L592" s="162"/>
      <c r="M592" s="162"/>
      <c r="N592" s="162"/>
    </row>
    <row r="593" spans="1:14" ht="15.75" customHeight="1" x14ac:dyDescent="0.25">
      <c r="A593" s="162"/>
      <c r="B593" s="162"/>
      <c r="C593" s="162"/>
      <c r="D593" s="162"/>
      <c r="E593" s="162"/>
      <c r="F593" s="162"/>
      <c r="G593" s="162"/>
      <c r="H593" s="162"/>
      <c r="I593" s="162"/>
      <c r="J593" s="162"/>
      <c r="K593" s="162"/>
      <c r="L593" s="162"/>
      <c r="M593" s="162"/>
      <c r="N593" s="162"/>
    </row>
    <row r="594" spans="1:14" ht="15.75" customHeight="1" x14ac:dyDescent="0.25">
      <c r="A594" s="162"/>
      <c r="B594" s="162"/>
      <c r="C594" s="162"/>
      <c r="D594" s="162"/>
      <c r="E594" s="162"/>
      <c r="F594" s="162"/>
      <c r="G594" s="162"/>
      <c r="H594" s="162"/>
      <c r="I594" s="162"/>
      <c r="J594" s="162"/>
      <c r="K594" s="162"/>
      <c r="L594" s="162"/>
      <c r="M594" s="162"/>
      <c r="N594" s="162"/>
    </row>
    <row r="595" spans="1:14" ht="15.75" customHeight="1" x14ac:dyDescent="0.25">
      <c r="A595" s="162"/>
      <c r="B595" s="162"/>
      <c r="C595" s="162"/>
      <c r="D595" s="162"/>
      <c r="E595" s="162"/>
      <c r="F595" s="162"/>
      <c r="G595" s="162"/>
      <c r="H595" s="162"/>
      <c r="I595" s="162"/>
      <c r="J595" s="162"/>
      <c r="K595" s="162"/>
      <c r="L595" s="162"/>
      <c r="M595" s="162"/>
      <c r="N595" s="162"/>
    </row>
    <row r="596" spans="1:14" ht="15.75" customHeight="1" x14ac:dyDescent="0.25">
      <c r="A596" s="162"/>
      <c r="B596" s="162"/>
      <c r="C596" s="162"/>
      <c r="D596" s="162"/>
      <c r="E596" s="162"/>
      <c r="F596" s="162"/>
      <c r="G596" s="162"/>
      <c r="H596" s="162"/>
      <c r="I596" s="162"/>
      <c r="J596" s="162"/>
      <c r="K596" s="162"/>
      <c r="L596" s="162"/>
      <c r="M596" s="162"/>
      <c r="N596" s="162"/>
    </row>
    <row r="597" spans="1:14" ht="15.75" customHeight="1" x14ac:dyDescent="0.25">
      <c r="A597" s="162"/>
      <c r="B597" s="162"/>
      <c r="C597" s="162"/>
      <c r="D597" s="162"/>
      <c r="E597" s="162"/>
      <c r="F597" s="162"/>
      <c r="G597" s="162"/>
      <c r="H597" s="162"/>
      <c r="I597" s="162"/>
      <c r="J597" s="162"/>
      <c r="K597" s="162"/>
      <c r="L597" s="162"/>
      <c r="M597" s="162"/>
      <c r="N597" s="162"/>
    </row>
    <row r="598" spans="1:14" ht="15.75" customHeight="1" x14ac:dyDescent="0.25">
      <c r="A598" s="162"/>
      <c r="B598" s="162"/>
      <c r="C598" s="162"/>
      <c r="D598" s="162"/>
      <c r="E598" s="162"/>
      <c r="F598" s="162"/>
      <c r="G598" s="162"/>
      <c r="H598" s="162"/>
      <c r="I598" s="162"/>
      <c r="J598" s="162"/>
      <c r="K598" s="162"/>
      <c r="L598" s="162"/>
      <c r="M598" s="162"/>
      <c r="N598" s="162"/>
    </row>
    <row r="599" spans="1:14" ht="15.75" customHeight="1" x14ac:dyDescent="0.25">
      <c r="A599" s="162"/>
      <c r="B599" s="162"/>
      <c r="C599" s="162"/>
      <c r="D599" s="162"/>
      <c r="E599" s="162"/>
      <c r="F599" s="162"/>
      <c r="G599" s="162"/>
      <c r="H599" s="162"/>
      <c r="I599" s="162"/>
      <c r="J599" s="162"/>
      <c r="K599" s="162"/>
      <c r="L599" s="162"/>
      <c r="M599" s="162"/>
      <c r="N599" s="162"/>
    </row>
    <row r="600" spans="1:14" ht="15.75" customHeight="1" x14ac:dyDescent="0.25">
      <c r="A600" s="162"/>
      <c r="B600" s="162"/>
      <c r="C600" s="162"/>
      <c r="D600" s="162"/>
      <c r="E600" s="162"/>
      <c r="F600" s="162"/>
      <c r="G600" s="162"/>
      <c r="H600" s="162"/>
      <c r="I600" s="162"/>
      <c r="J600" s="162"/>
      <c r="K600" s="162"/>
      <c r="L600" s="162"/>
      <c r="M600" s="162"/>
      <c r="N600" s="162"/>
    </row>
    <row r="601" spans="1:14" ht="15.75" customHeight="1" x14ac:dyDescent="0.25">
      <c r="A601" s="162"/>
      <c r="B601" s="162"/>
      <c r="C601" s="162"/>
      <c r="D601" s="162"/>
      <c r="E601" s="162"/>
      <c r="F601" s="162"/>
      <c r="G601" s="162"/>
      <c r="H601" s="162"/>
      <c r="I601" s="162"/>
      <c r="J601" s="162"/>
      <c r="K601" s="162"/>
      <c r="L601" s="162"/>
      <c r="M601" s="162"/>
      <c r="N601" s="162"/>
    </row>
    <row r="602" spans="1:14" ht="15.75" customHeight="1" x14ac:dyDescent="0.25">
      <c r="A602" s="162"/>
      <c r="B602" s="162"/>
      <c r="C602" s="162"/>
      <c r="D602" s="162"/>
      <c r="E602" s="162"/>
      <c r="F602" s="162"/>
      <c r="G602" s="162"/>
      <c r="H602" s="162"/>
      <c r="I602" s="162"/>
      <c r="J602" s="162"/>
      <c r="K602" s="162"/>
      <c r="L602" s="162"/>
      <c r="M602" s="162"/>
      <c r="N602" s="162"/>
    </row>
    <row r="603" spans="1:14" ht="15.75" customHeight="1" x14ac:dyDescent="0.25">
      <c r="A603" s="162"/>
      <c r="B603" s="162"/>
      <c r="C603" s="162"/>
      <c r="D603" s="162"/>
      <c r="E603" s="162"/>
      <c r="F603" s="162"/>
      <c r="G603" s="162"/>
      <c r="H603" s="162"/>
      <c r="I603" s="162"/>
      <c r="J603" s="162"/>
      <c r="K603" s="162"/>
      <c r="L603" s="162"/>
      <c r="M603" s="162"/>
      <c r="N603" s="162"/>
    </row>
    <row r="604" spans="1:14" ht="15.75" customHeight="1" x14ac:dyDescent="0.25">
      <c r="A604" s="162"/>
      <c r="B604" s="162"/>
      <c r="C604" s="162"/>
      <c r="D604" s="162"/>
      <c r="E604" s="162"/>
      <c r="F604" s="162"/>
      <c r="G604" s="162"/>
      <c r="H604" s="162"/>
      <c r="I604" s="162"/>
      <c r="J604" s="162"/>
      <c r="K604" s="162"/>
      <c r="L604" s="162"/>
      <c r="M604" s="162"/>
      <c r="N604" s="162"/>
    </row>
    <row r="605" spans="1:14" ht="15.75" customHeight="1" x14ac:dyDescent="0.25">
      <c r="A605" s="162"/>
      <c r="B605" s="162"/>
      <c r="C605" s="162"/>
      <c r="D605" s="162"/>
      <c r="E605" s="162"/>
      <c r="F605" s="162"/>
      <c r="G605" s="162"/>
      <c r="H605" s="162"/>
      <c r="I605" s="162"/>
      <c r="J605" s="162"/>
      <c r="K605" s="162"/>
      <c r="L605" s="162"/>
      <c r="M605" s="162"/>
      <c r="N605" s="162"/>
    </row>
    <row r="606" spans="1:14" ht="15.75" customHeight="1" x14ac:dyDescent="0.25">
      <c r="A606" s="162"/>
      <c r="B606" s="162"/>
      <c r="C606" s="162"/>
      <c r="D606" s="162"/>
      <c r="E606" s="162"/>
      <c r="F606" s="162"/>
      <c r="G606" s="162"/>
      <c r="H606" s="162"/>
      <c r="I606" s="162"/>
      <c r="J606" s="162"/>
      <c r="K606" s="162"/>
      <c r="L606" s="162"/>
      <c r="M606" s="162"/>
      <c r="N606" s="162"/>
    </row>
    <row r="607" spans="1:14" ht="15.75" customHeight="1" x14ac:dyDescent="0.25">
      <c r="A607" s="162"/>
      <c r="B607" s="162"/>
      <c r="C607" s="162"/>
      <c r="D607" s="162"/>
      <c r="E607" s="162"/>
      <c r="F607" s="162"/>
      <c r="G607" s="162"/>
      <c r="H607" s="162"/>
      <c r="I607" s="162"/>
      <c r="J607" s="162"/>
      <c r="K607" s="162"/>
      <c r="L607" s="162"/>
      <c r="M607" s="162"/>
      <c r="N607" s="162"/>
    </row>
    <row r="608" spans="1:14" ht="15.75" customHeight="1" x14ac:dyDescent="0.25">
      <c r="A608" s="162"/>
      <c r="B608" s="162"/>
      <c r="C608" s="162"/>
      <c r="D608" s="162"/>
      <c r="E608" s="162"/>
      <c r="F608" s="162"/>
      <c r="G608" s="162"/>
      <c r="H608" s="162"/>
      <c r="I608" s="162"/>
      <c r="J608" s="162"/>
      <c r="K608" s="162"/>
      <c r="L608" s="162"/>
      <c r="M608" s="162"/>
      <c r="N608" s="162"/>
    </row>
    <row r="609" spans="1:14" ht="15.75" customHeight="1" x14ac:dyDescent="0.25">
      <c r="A609" s="162"/>
      <c r="B609" s="162"/>
      <c r="C609" s="162"/>
      <c r="D609" s="162"/>
      <c r="E609" s="162"/>
      <c r="F609" s="162"/>
      <c r="G609" s="162"/>
      <c r="H609" s="162"/>
      <c r="I609" s="162"/>
      <c r="J609" s="162"/>
      <c r="K609" s="162"/>
      <c r="L609" s="162"/>
      <c r="M609" s="162"/>
      <c r="N609" s="162"/>
    </row>
    <row r="610" spans="1:14" ht="15.75" customHeight="1" x14ac:dyDescent="0.25">
      <c r="A610" s="162"/>
      <c r="B610" s="162"/>
      <c r="C610" s="162"/>
      <c r="D610" s="162"/>
      <c r="E610" s="162"/>
      <c r="F610" s="162"/>
      <c r="G610" s="162"/>
      <c r="H610" s="162"/>
      <c r="I610" s="162"/>
      <c r="J610" s="162"/>
      <c r="K610" s="162"/>
      <c r="L610" s="162"/>
      <c r="M610" s="162"/>
      <c r="N610" s="162"/>
    </row>
    <row r="611" spans="1:14" ht="15.75" customHeight="1" x14ac:dyDescent="0.25">
      <c r="A611" s="162"/>
      <c r="B611" s="162"/>
      <c r="C611" s="162"/>
      <c r="D611" s="162"/>
      <c r="E611" s="162"/>
      <c r="F611" s="162"/>
      <c r="G611" s="162"/>
      <c r="H611" s="162"/>
      <c r="I611" s="162"/>
      <c r="J611" s="162"/>
      <c r="K611" s="162"/>
      <c r="L611" s="162"/>
      <c r="M611" s="162"/>
      <c r="N611" s="162"/>
    </row>
    <row r="612" spans="1:14" ht="15.75" customHeight="1" x14ac:dyDescent="0.25">
      <c r="A612" s="162"/>
      <c r="B612" s="162"/>
      <c r="C612" s="162"/>
      <c r="D612" s="162"/>
      <c r="E612" s="162"/>
      <c r="F612" s="162"/>
      <c r="G612" s="162"/>
      <c r="H612" s="162"/>
      <c r="I612" s="162"/>
      <c r="J612" s="162"/>
      <c r="K612" s="162"/>
      <c r="L612" s="162"/>
      <c r="M612" s="162"/>
      <c r="N612" s="162"/>
    </row>
    <row r="613" spans="1:14" ht="15.75" customHeight="1" x14ac:dyDescent="0.25">
      <c r="A613" s="162"/>
      <c r="B613" s="162"/>
      <c r="C613" s="162"/>
      <c r="D613" s="162"/>
      <c r="E613" s="162"/>
      <c r="F613" s="162"/>
      <c r="G613" s="162"/>
      <c r="H613" s="162"/>
      <c r="I613" s="162"/>
      <c r="J613" s="162"/>
      <c r="K613" s="162"/>
      <c r="L613" s="162"/>
      <c r="M613" s="162"/>
      <c r="N613" s="162"/>
    </row>
    <row r="614" spans="1:14" ht="15.75" customHeight="1" x14ac:dyDescent="0.25">
      <c r="A614" s="162"/>
      <c r="B614" s="162"/>
      <c r="C614" s="162"/>
      <c r="D614" s="162"/>
      <c r="E614" s="162"/>
      <c r="F614" s="162"/>
      <c r="G614" s="162"/>
      <c r="H614" s="162"/>
      <c r="I614" s="162"/>
      <c r="J614" s="162"/>
      <c r="K614" s="162"/>
      <c r="L614" s="162"/>
      <c r="M614" s="162"/>
      <c r="N614" s="162"/>
    </row>
    <row r="615" spans="1:14" ht="15.75" customHeight="1" x14ac:dyDescent="0.25">
      <c r="A615" s="162"/>
      <c r="B615" s="162"/>
      <c r="C615" s="162"/>
      <c r="D615" s="162"/>
      <c r="E615" s="162"/>
      <c r="F615" s="162"/>
      <c r="G615" s="162"/>
      <c r="H615" s="162"/>
      <c r="I615" s="162"/>
      <c r="J615" s="162"/>
      <c r="K615" s="162"/>
      <c r="L615" s="162"/>
      <c r="M615" s="162"/>
      <c r="N615" s="162"/>
    </row>
    <row r="616" spans="1:14" ht="15.75" customHeight="1" x14ac:dyDescent="0.25">
      <c r="A616" s="162"/>
      <c r="B616" s="162"/>
      <c r="C616" s="162"/>
      <c r="D616" s="162"/>
      <c r="E616" s="162"/>
      <c r="F616" s="162"/>
      <c r="G616" s="162"/>
      <c r="H616" s="162"/>
      <c r="I616" s="162"/>
      <c r="J616" s="162"/>
      <c r="K616" s="162"/>
      <c r="L616" s="162"/>
      <c r="M616" s="162"/>
      <c r="N616" s="162"/>
    </row>
    <row r="617" spans="1:14" ht="15.75" customHeight="1" x14ac:dyDescent="0.25">
      <c r="A617" s="162"/>
      <c r="B617" s="162"/>
      <c r="C617" s="162"/>
      <c r="D617" s="162"/>
      <c r="E617" s="162"/>
      <c r="F617" s="162"/>
      <c r="G617" s="162"/>
      <c r="H617" s="162"/>
      <c r="I617" s="162"/>
      <c r="J617" s="162"/>
      <c r="K617" s="162"/>
      <c r="L617" s="162"/>
      <c r="M617" s="162"/>
      <c r="N617" s="162"/>
    </row>
    <row r="618" spans="1:14" ht="15.75" customHeight="1" x14ac:dyDescent="0.25">
      <c r="A618" s="162"/>
      <c r="B618" s="162"/>
      <c r="C618" s="162"/>
      <c r="D618" s="162"/>
      <c r="E618" s="162"/>
      <c r="F618" s="162"/>
      <c r="G618" s="162"/>
      <c r="H618" s="162"/>
      <c r="I618" s="162"/>
      <c r="J618" s="162"/>
      <c r="K618" s="162"/>
      <c r="L618" s="162"/>
      <c r="M618" s="162"/>
      <c r="N618" s="162"/>
    </row>
    <row r="619" spans="1:14" ht="15.75" customHeight="1" x14ac:dyDescent="0.25">
      <c r="A619" s="162"/>
      <c r="B619" s="162"/>
      <c r="C619" s="162"/>
      <c r="D619" s="162"/>
      <c r="E619" s="162"/>
      <c r="F619" s="162"/>
      <c r="G619" s="162"/>
      <c r="H619" s="162"/>
      <c r="I619" s="162"/>
      <c r="J619" s="162"/>
      <c r="K619" s="162"/>
      <c r="L619" s="162"/>
      <c r="M619" s="162"/>
      <c r="N619" s="162"/>
    </row>
    <row r="620" spans="1:14" ht="15.75" customHeight="1" x14ac:dyDescent="0.25">
      <c r="A620" s="162"/>
      <c r="B620" s="162"/>
      <c r="C620" s="162"/>
      <c r="D620" s="162"/>
      <c r="E620" s="162"/>
      <c r="F620" s="162"/>
      <c r="G620" s="162"/>
      <c r="H620" s="162"/>
      <c r="I620" s="162"/>
      <c r="J620" s="162"/>
      <c r="K620" s="162"/>
      <c r="L620" s="162"/>
      <c r="M620" s="162"/>
      <c r="N620" s="162"/>
    </row>
    <row r="621" spans="1:14" ht="15.75" customHeight="1" x14ac:dyDescent="0.25">
      <c r="A621" s="162"/>
      <c r="B621" s="162"/>
      <c r="C621" s="162"/>
      <c r="D621" s="162"/>
      <c r="E621" s="162"/>
      <c r="F621" s="162"/>
      <c r="G621" s="162"/>
      <c r="H621" s="162"/>
      <c r="I621" s="162"/>
      <c r="J621" s="162"/>
      <c r="K621" s="162"/>
      <c r="L621" s="162"/>
      <c r="M621" s="162"/>
      <c r="N621" s="162"/>
    </row>
    <row r="622" spans="1:14" ht="15.75" customHeight="1" x14ac:dyDescent="0.25">
      <c r="A622" s="162"/>
      <c r="B622" s="162"/>
      <c r="C622" s="162"/>
      <c r="D622" s="162"/>
      <c r="E622" s="162"/>
      <c r="F622" s="162"/>
      <c r="G622" s="162"/>
      <c r="H622" s="162"/>
      <c r="I622" s="162"/>
      <c r="J622" s="162"/>
      <c r="K622" s="162"/>
      <c r="L622" s="162"/>
      <c r="M622" s="162"/>
      <c r="N622" s="162"/>
    </row>
    <row r="623" spans="1:14" ht="15.75" customHeight="1" x14ac:dyDescent="0.25">
      <c r="A623" s="162"/>
      <c r="B623" s="162"/>
      <c r="C623" s="162"/>
      <c r="D623" s="162"/>
      <c r="E623" s="162"/>
      <c r="F623" s="162"/>
      <c r="G623" s="162"/>
      <c r="H623" s="162"/>
      <c r="I623" s="162"/>
      <c r="J623" s="162"/>
      <c r="K623" s="162"/>
      <c r="L623" s="162"/>
      <c r="M623" s="162"/>
      <c r="N623" s="162"/>
    </row>
    <row r="624" spans="1:14" ht="15.75" customHeight="1" x14ac:dyDescent="0.25">
      <c r="A624" s="162"/>
      <c r="B624" s="162"/>
      <c r="C624" s="162"/>
      <c r="D624" s="162"/>
      <c r="E624" s="162"/>
      <c r="F624" s="162"/>
      <c r="G624" s="162"/>
      <c r="H624" s="162"/>
      <c r="I624" s="162"/>
      <c r="J624" s="162"/>
      <c r="K624" s="162"/>
      <c r="L624" s="162"/>
      <c r="M624" s="162"/>
      <c r="N624" s="162"/>
    </row>
    <row r="625" spans="1:14" ht="15.75" customHeight="1" x14ac:dyDescent="0.25">
      <c r="A625" s="162"/>
      <c r="B625" s="162"/>
      <c r="C625" s="162"/>
      <c r="D625" s="162"/>
      <c r="E625" s="162"/>
      <c r="F625" s="162"/>
      <c r="G625" s="162"/>
      <c r="H625" s="162"/>
      <c r="I625" s="162"/>
      <c r="J625" s="162"/>
      <c r="K625" s="162"/>
      <c r="L625" s="162"/>
      <c r="M625" s="162"/>
      <c r="N625" s="162"/>
    </row>
    <row r="626" spans="1:14" ht="15.75" customHeight="1" x14ac:dyDescent="0.25">
      <c r="A626" s="162"/>
      <c r="B626" s="162"/>
      <c r="C626" s="162"/>
      <c r="D626" s="162"/>
      <c r="E626" s="162"/>
      <c r="F626" s="162"/>
      <c r="G626" s="162"/>
      <c r="H626" s="162"/>
      <c r="I626" s="162"/>
      <c r="J626" s="162"/>
      <c r="K626" s="162"/>
      <c r="L626" s="162"/>
      <c r="M626" s="162"/>
      <c r="N626" s="162"/>
    </row>
    <row r="627" spans="1:14" ht="15.75" customHeight="1" x14ac:dyDescent="0.25">
      <c r="A627" s="162"/>
      <c r="B627" s="162"/>
      <c r="C627" s="162"/>
      <c r="D627" s="162"/>
      <c r="E627" s="162"/>
      <c r="F627" s="162"/>
      <c r="G627" s="162"/>
      <c r="H627" s="162"/>
      <c r="I627" s="162"/>
      <c r="J627" s="162"/>
      <c r="K627" s="162"/>
      <c r="L627" s="162"/>
      <c r="M627" s="162"/>
      <c r="N627" s="162"/>
    </row>
    <row r="628" spans="1:14" ht="15.75" customHeight="1" x14ac:dyDescent="0.25">
      <c r="A628" s="162"/>
      <c r="B628" s="162"/>
      <c r="C628" s="162"/>
      <c r="D628" s="162"/>
      <c r="E628" s="162"/>
      <c r="F628" s="162"/>
      <c r="G628" s="162"/>
      <c r="H628" s="162"/>
      <c r="I628" s="162"/>
      <c r="J628" s="162"/>
      <c r="K628" s="162"/>
      <c r="L628" s="162"/>
      <c r="M628" s="162"/>
      <c r="N628" s="162"/>
    </row>
    <row r="629" spans="1:14" ht="15.75" customHeight="1" x14ac:dyDescent="0.25">
      <c r="A629" s="162"/>
      <c r="B629" s="162"/>
      <c r="C629" s="162"/>
      <c r="D629" s="162"/>
      <c r="E629" s="162"/>
      <c r="F629" s="162"/>
      <c r="G629" s="162"/>
      <c r="H629" s="162"/>
      <c r="I629" s="162"/>
      <c r="J629" s="162"/>
      <c r="K629" s="162"/>
      <c r="L629" s="162"/>
      <c r="M629" s="162"/>
      <c r="N629" s="162"/>
    </row>
    <row r="630" spans="1:14" ht="15.75" customHeight="1" x14ac:dyDescent="0.25">
      <c r="A630" s="162"/>
      <c r="B630" s="162"/>
      <c r="C630" s="162"/>
      <c r="D630" s="162"/>
      <c r="E630" s="162"/>
      <c r="F630" s="162"/>
      <c r="G630" s="162"/>
      <c r="H630" s="162"/>
      <c r="I630" s="162"/>
      <c r="J630" s="162"/>
      <c r="K630" s="162"/>
      <c r="L630" s="162"/>
      <c r="M630" s="162"/>
      <c r="N630" s="162"/>
    </row>
    <row r="631" spans="1:14" ht="15.75" customHeight="1" x14ac:dyDescent="0.25">
      <c r="A631" s="162"/>
      <c r="B631" s="162"/>
      <c r="C631" s="162"/>
      <c r="D631" s="162"/>
      <c r="E631" s="162"/>
      <c r="F631" s="162"/>
      <c r="G631" s="162"/>
      <c r="H631" s="162"/>
      <c r="I631" s="162"/>
      <c r="J631" s="162"/>
      <c r="K631" s="162"/>
      <c r="L631" s="162"/>
      <c r="M631" s="162"/>
      <c r="N631" s="162"/>
    </row>
    <row r="632" spans="1:14" ht="15.75" customHeight="1" x14ac:dyDescent="0.25">
      <c r="A632" s="162"/>
      <c r="B632" s="162"/>
      <c r="C632" s="162"/>
      <c r="D632" s="162"/>
      <c r="E632" s="162"/>
      <c r="F632" s="162"/>
      <c r="G632" s="162"/>
      <c r="H632" s="162"/>
      <c r="I632" s="162"/>
      <c r="J632" s="162"/>
      <c r="K632" s="162"/>
      <c r="L632" s="162"/>
      <c r="M632" s="162"/>
      <c r="N632" s="162"/>
    </row>
    <row r="633" spans="1:14" ht="15.75" customHeight="1" x14ac:dyDescent="0.25">
      <c r="A633" s="162"/>
      <c r="B633" s="162"/>
      <c r="C633" s="162"/>
      <c r="D633" s="162"/>
      <c r="E633" s="162"/>
      <c r="F633" s="162"/>
      <c r="G633" s="162"/>
      <c r="H633" s="162"/>
      <c r="I633" s="162"/>
      <c r="J633" s="162"/>
      <c r="K633" s="162"/>
      <c r="L633" s="162"/>
      <c r="M633" s="162"/>
      <c r="N633" s="162"/>
    </row>
    <row r="634" spans="1:14" ht="15.75" customHeight="1" x14ac:dyDescent="0.25">
      <c r="A634" s="162"/>
      <c r="B634" s="162"/>
      <c r="C634" s="162"/>
      <c r="D634" s="162"/>
      <c r="E634" s="162"/>
      <c r="F634" s="162"/>
      <c r="G634" s="162"/>
      <c r="H634" s="162"/>
      <c r="I634" s="162"/>
      <c r="J634" s="162"/>
      <c r="K634" s="162"/>
      <c r="L634" s="162"/>
      <c r="M634" s="162"/>
      <c r="N634" s="162"/>
    </row>
    <row r="635" spans="1:14" ht="15.75" customHeight="1" x14ac:dyDescent="0.25">
      <c r="A635" s="162"/>
      <c r="B635" s="162"/>
      <c r="C635" s="162"/>
      <c r="D635" s="162"/>
      <c r="E635" s="162"/>
      <c r="F635" s="162"/>
      <c r="G635" s="162"/>
      <c r="H635" s="162"/>
      <c r="I635" s="162"/>
      <c r="J635" s="162"/>
      <c r="K635" s="162"/>
      <c r="L635" s="162"/>
      <c r="M635" s="162"/>
      <c r="N635" s="162"/>
    </row>
    <row r="636" spans="1:14" ht="15.75" customHeight="1" x14ac:dyDescent="0.25">
      <c r="A636" s="162"/>
      <c r="B636" s="162"/>
      <c r="C636" s="162"/>
      <c r="D636" s="162"/>
      <c r="E636" s="162"/>
      <c r="F636" s="162"/>
      <c r="G636" s="162"/>
      <c r="H636" s="162"/>
      <c r="I636" s="162"/>
      <c r="J636" s="162"/>
      <c r="K636" s="162"/>
      <c r="L636" s="162"/>
      <c r="M636" s="162"/>
      <c r="N636" s="162"/>
    </row>
    <row r="637" spans="1:14" ht="15.75" customHeight="1" x14ac:dyDescent="0.25">
      <c r="A637" s="162"/>
      <c r="B637" s="162"/>
      <c r="C637" s="162"/>
      <c r="D637" s="162"/>
      <c r="E637" s="162"/>
      <c r="F637" s="162"/>
      <c r="G637" s="162"/>
      <c r="H637" s="162"/>
      <c r="I637" s="162"/>
      <c r="J637" s="162"/>
      <c r="K637" s="162"/>
      <c r="L637" s="162"/>
      <c r="M637" s="162"/>
      <c r="N637" s="162"/>
    </row>
    <row r="638" spans="1:14" ht="15.75" customHeight="1" x14ac:dyDescent="0.25">
      <c r="A638" s="162"/>
      <c r="B638" s="162"/>
      <c r="C638" s="162"/>
      <c r="D638" s="162"/>
      <c r="E638" s="162"/>
      <c r="F638" s="162"/>
      <c r="G638" s="162"/>
      <c r="H638" s="162"/>
      <c r="I638" s="162"/>
      <c r="J638" s="162"/>
      <c r="K638" s="162"/>
      <c r="L638" s="162"/>
      <c r="M638" s="162"/>
      <c r="N638" s="162"/>
    </row>
    <row r="639" spans="1:14" ht="15.75" customHeight="1" x14ac:dyDescent="0.25">
      <c r="A639" s="162"/>
      <c r="B639" s="162"/>
      <c r="C639" s="162"/>
      <c r="D639" s="162"/>
      <c r="E639" s="162"/>
      <c r="F639" s="162"/>
      <c r="G639" s="162"/>
      <c r="H639" s="162"/>
      <c r="I639" s="162"/>
      <c r="J639" s="162"/>
      <c r="K639" s="162"/>
      <c r="L639" s="162"/>
      <c r="M639" s="162"/>
      <c r="N639" s="162"/>
    </row>
    <row r="640" spans="1:14" ht="15.75" customHeight="1" x14ac:dyDescent="0.25">
      <c r="A640" s="162"/>
      <c r="B640" s="162"/>
      <c r="C640" s="162"/>
      <c r="D640" s="162"/>
      <c r="E640" s="162"/>
      <c r="F640" s="162"/>
      <c r="G640" s="162"/>
      <c r="H640" s="162"/>
      <c r="I640" s="162"/>
      <c r="J640" s="162"/>
      <c r="K640" s="162"/>
      <c r="L640" s="162"/>
      <c r="M640" s="162"/>
      <c r="N640" s="162"/>
    </row>
    <row r="641" spans="1:14" ht="15.75" customHeight="1" x14ac:dyDescent="0.25">
      <c r="A641" s="162"/>
      <c r="B641" s="162"/>
      <c r="C641" s="162"/>
      <c r="D641" s="162"/>
      <c r="E641" s="162"/>
      <c r="F641" s="162"/>
      <c r="G641" s="162"/>
      <c r="H641" s="162"/>
      <c r="I641" s="162"/>
      <c r="J641" s="162"/>
      <c r="K641" s="162"/>
      <c r="L641" s="162"/>
      <c r="M641" s="162"/>
      <c r="N641" s="162"/>
    </row>
    <row r="642" spans="1:14" ht="15.75" customHeight="1" x14ac:dyDescent="0.25">
      <c r="A642" s="162"/>
      <c r="B642" s="162"/>
      <c r="C642" s="162"/>
      <c r="D642" s="162"/>
      <c r="E642" s="162"/>
      <c r="F642" s="162"/>
      <c r="G642" s="162"/>
      <c r="H642" s="162"/>
      <c r="I642" s="162"/>
      <c r="J642" s="162"/>
      <c r="K642" s="162"/>
      <c r="L642" s="162"/>
      <c r="M642" s="162"/>
      <c r="N642" s="162"/>
    </row>
    <row r="643" spans="1:14" ht="15.75" customHeight="1" x14ac:dyDescent="0.25">
      <c r="A643" s="162"/>
      <c r="B643" s="162"/>
      <c r="C643" s="162"/>
      <c r="D643" s="162"/>
      <c r="E643" s="162"/>
      <c r="F643" s="162"/>
      <c r="G643" s="162"/>
      <c r="H643" s="162"/>
      <c r="I643" s="162"/>
      <c r="J643" s="162"/>
      <c r="K643" s="162"/>
      <c r="L643" s="162"/>
      <c r="M643" s="162"/>
      <c r="N643" s="162"/>
    </row>
    <row r="644" spans="1:14" ht="15.75" customHeight="1" x14ac:dyDescent="0.25">
      <c r="A644" s="162"/>
      <c r="B644" s="162"/>
      <c r="C644" s="162"/>
      <c r="D644" s="162"/>
      <c r="E644" s="162"/>
      <c r="F644" s="162"/>
      <c r="G644" s="162"/>
      <c r="H644" s="162"/>
      <c r="I644" s="162"/>
      <c r="J644" s="162"/>
      <c r="K644" s="162"/>
      <c r="L644" s="162"/>
      <c r="M644" s="162"/>
      <c r="N644" s="162"/>
    </row>
    <row r="645" spans="1:14" ht="15.75" customHeight="1" x14ac:dyDescent="0.25">
      <c r="A645" s="162"/>
      <c r="B645" s="162"/>
      <c r="C645" s="162"/>
      <c r="D645" s="162"/>
      <c r="E645" s="162"/>
      <c r="F645" s="162"/>
      <c r="G645" s="162"/>
      <c r="H645" s="162"/>
      <c r="I645" s="162"/>
      <c r="J645" s="162"/>
      <c r="K645" s="162"/>
      <c r="L645" s="162"/>
      <c r="M645" s="162"/>
      <c r="N645" s="162"/>
    </row>
    <row r="646" spans="1:14" ht="15.75" customHeight="1" x14ac:dyDescent="0.25">
      <c r="A646" s="162"/>
      <c r="B646" s="162"/>
      <c r="C646" s="162"/>
      <c r="D646" s="162"/>
      <c r="E646" s="162"/>
      <c r="F646" s="162"/>
      <c r="G646" s="162"/>
      <c r="H646" s="162"/>
      <c r="I646" s="162"/>
      <c r="J646" s="162"/>
      <c r="K646" s="162"/>
      <c r="L646" s="162"/>
      <c r="M646" s="162"/>
      <c r="N646" s="162"/>
    </row>
    <row r="647" spans="1:14" ht="15.75" customHeight="1" x14ac:dyDescent="0.25">
      <c r="A647" s="162"/>
      <c r="B647" s="162"/>
      <c r="C647" s="162"/>
      <c r="D647" s="162"/>
      <c r="E647" s="162"/>
      <c r="F647" s="162"/>
      <c r="G647" s="162"/>
      <c r="H647" s="162"/>
      <c r="I647" s="162"/>
      <c r="J647" s="162"/>
      <c r="K647" s="162"/>
      <c r="L647" s="162"/>
      <c r="M647" s="162"/>
      <c r="N647" s="162"/>
    </row>
    <row r="648" spans="1:14" ht="15.75" customHeight="1" x14ac:dyDescent="0.25">
      <c r="A648" s="162"/>
      <c r="B648" s="162"/>
      <c r="C648" s="162"/>
      <c r="D648" s="162"/>
      <c r="E648" s="162"/>
      <c r="F648" s="162"/>
      <c r="G648" s="162"/>
      <c r="H648" s="162"/>
      <c r="I648" s="162"/>
      <c r="J648" s="162"/>
      <c r="K648" s="162"/>
      <c r="L648" s="162"/>
      <c r="M648" s="162"/>
      <c r="N648" s="162"/>
    </row>
    <row r="649" spans="1:14" ht="15.75" customHeight="1" x14ac:dyDescent="0.25">
      <c r="A649" s="162"/>
      <c r="B649" s="162"/>
      <c r="C649" s="162"/>
      <c r="D649" s="162"/>
      <c r="E649" s="162"/>
      <c r="F649" s="162"/>
      <c r="G649" s="162"/>
      <c r="H649" s="162"/>
      <c r="I649" s="162"/>
      <c r="J649" s="162"/>
      <c r="K649" s="162"/>
      <c r="L649" s="162"/>
      <c r="M649" s="162"/>
      <c r="N649" s="162"/>
    </row>
    <row r="650" spans="1:14" ht="15.75" customHeight="1" x14ac:dyDescent="0.25">
      <c r="A650" s="162"/>
      <c r="B650" s="162"/>
      <c r="C650" s="162"/>
      <c r="D650" s="162"/>
      <c r="E650" s="162"/>
      <c r="F650" s="162"/>
      <c r="G650" s="162"/>
      <c r="H650" s="162"/>
      <c r="I650" s="162"/>
      <c r="J650" s="162"/>
      <c r="K650" s="162"/>
      <c r="L650" s="162"/>
      <c r="M650" s="162"/>
      <c r="N650" s="162"/>
    </row>
    <row r="651" spans="1:14" ht="15.75" customHeight="1" x14ac:dyDescent="0.25">
      <c r="A651" s="162"/>
      <c r="B651" s="162"/>
      <c r="C651" s="162"/>
      <c r="D651" s="162"/>
      <c r="E651" s="162"/>
      <c r="F651" s="162"/>
      <c r="G651" s="162"/>
      <c r="H651" s="162"/>
      <c r="I651" s="162"/>
      <c r="J651" s="162"/>
      <c r="K651" s="162"/>
      <c r="L651" s="162"/>
      <c r="M651" s="162"/>
      <c r="N651" s="162"/>
    </row>
    <row r="652" spans="1:14" ht="15.75" customHeight="1" x14ac:dyDescent="0.25">
      <c r="A652" s="162"/>
      <c r="B652" s="162"/>
      <c r="C652" s="162"/>
      <c r="D652" s="162"/>
      <c r="E652" s="162"/>
      <c r="F652" s="162"/>
      <c r="G652" s="162"/>
      <c r="H652" s="162"/>
      <c r="I652" s="162"/>
      <c r="J652" s="162"/>
      <c r="K652" s="162"/>
      <c r="L652" s="162"/>
      <c r="M652" s="162"/>
      <c r="N652" s="162"/>
    </row>
    <row r="653" spans="1:14" ht="15.75" customHeight="1" x14ac:dyDescent="0.25">
      <c r="A653" s="162"/>
      <c r="B653" s="162"/>
      <c r="C653" s="162"/>
      <c r="D653" s="162"/>
      <c r="E653" s="162"/>
      <c r="F653" s="162"/>
      <c r="G653" s="162"/>
      <c r="H653" s="162"/>
      <c r="I653" s="162"/>
      <c r="J653" s="162"/>
      <c r="K653" s="162"/>
      <c r="L653" s="162"/>
      <c r="M653" s="162"/>
      <c r="N653" s="162"/>
    </row>
    <row r="654" spans="1:14" ht="15.75" customHeight="1" x14ac:dyDescent="0.25">
      <c r="A654" s="162"/>
      <c r="B654" s="162"/>
      <c r="C654" s="162"/>
      <c r="D654" s="162"/>
      <c r="E654" s="162"/>
      <c r="F654" s="162"/>
      <c r="G654" s="162"/>
      <c r="H654" s="162"/>
      <c r="I654" s="162"/>
      <c r="J654" s="162"/>
      <c r="K654" s="162"/>
      <c r="L654" s="162"/>
      <c r="M654" s="162"/>
      <c r="N654" s="162"/>
    </row>
    <row r="655" spans="1:14" ht="15.75" customHeight="1" x14ac:dyDescent="0.25">
      <c r="A655" s="162"/>
      <c r="B655" s="162"/>
      <c r="C655" s="162"/>
      <c r="D655" s="162"/>
      <c r="E655" s="162"/>
      <c r="F655" s="162"/>
      <c r="G655" s="162"/>
      <c r="H655" s="162"/>
      <c r="I655" s="162"/>
      <c r="J655" s="162"/>
      <c r="K655" s="162"/>
      <c r="L655" s="162"/>
      <c r="M655" s="162"/>
      <c r="N655" s="162"/>
    </row>
    <row r="656" spans="1:14" ht="15.75" customHeight="1" x14ac:dyDescent="0.25">
      <c r="A656" s="162"/>
      <c r="B656" s="162"/>
      <c r="C656" s="162"/>
      <c r="D656" s="162"/>
      <c r="E656" s="162"/>
      <c r="F656" s="162"/>
      <c r="G656" s="162"/>
      <c r="H656" s="162"/>
      <c r="I656" s="162"/>
      <c r="J656" s="162"/>
      <c r="K656" s="162"/>
      <c r="L656" s="162"/>
      <c r="M656" s="162"/>
      <c r="N656" s="162"/>
    </row>
    <row r="657" spans="1:14" ht="15.75" customHeight="1" x14ac:dyDescent="0.25">
      <c r="A657" s="162"/>
      <c r="B657" s="162"/>
      <c r="C657" s="162"/>
      <c r="D657" s="162"/>
      <c r="E657" s="162"/>
      <c r="F657" s="162"/>
      <c r="G657" s="162"/>
      <c r="H657" s="162"/>
      <c r="I657" s="162"/>
      <c r="J657" s="162"/>
      <c r="K657" s="162"/>
      <c r="L657" s="162"/>
      <c r="M657" s="162"/>
      <c r="N657" s="162"/>
    </row>
    <row r="658" spans="1:14" ht="15.75" customHeight="1" x14ac:dyDescent="0.25">
      <c r="A658" s="162"/>
      <c r="B658" s="162"/>
      <c r="C658" s="162"/>
      <c r="D658" s="162"/>
      <c r="E658" s="162"/>
      <c r="F658" s="162"/>
      <c r="G658" s="162"/>
      <c r="H658" s="162"/>
      <c r="I658" s="162"/>
      <c r="J658" s="162"/>
      <c r="K658" s="162"/>
      <c r="L658" s="162"/>
      <c r="M658" s="162"/>
      <c r="N658" s="162"/>
    </row>
    <row r="659" spans="1:14" ht="15.75" customHeight="1" x14ac:dyDescent="0.25">
      <c r="A659" s="162"/>
      <c r="B659" s="162"/>
      <c r="C659" s="162"/>
      <c r="D659" s="162"/>
      <c r="E659" s="162"/>
      <c r="F659" s="162"/>
      <c r="G659" s="162"/>
      <c r="H659" s="162"/>
      <c r="I659" s="162"/>
      <c r="J659" s="162"/>
      <c r="K659" s="162"/>
      <c r="L659" s="162"/>
      <c r="M659" s="162"/>
      <c r="N659" s="162"/>
    </row>
    <row r="660" spans="1:14" ht="15.75" customHeight="1" x14ac:dyDescent="0.25">
      <c r="A660" s="162"/>
      <c r="B660" s="162"/>
      <c r="C660" s="162"/>
      <c r="D660" s="162"/>
      <c r="E660" s="162"/>
      <c r="F660" s="162"/>
      <c r="G660" s="162"/>
      <c r="H660" s="162"/>
      <c r="I660" s="162"/>
      <c r="J660" s="162"/>
      <c r="K660" s="162"/>
      <c r="L660" s="162"/>
      <c r="M660" s="162"/>
      <c r="N660" s="162"/>
    </row>
    <row r="661" spans="1:14" ht="15.75" customHeight="1" x14ac:dyDescent="0.25">
      <c r="A661" s="162"/>
      <c r="B661" s="162"/>
      <c r="C661" s="162"/>
      <c r="D661" s="162"/>
      <c r="E661" s="162"/>
      <c r="F661" s="162"/>
      <c r="G661" s="162"/>
      <c r="H661" s="162"/>
      <c r="I661" s="162"/>
      <c r="J661" s="162"/>
      <c r="K661" s="162"/>
      <c r="L661" s="162"/>
      <c r="M661" s="162"/>
      <c r="N661" s="162"/>
    </row>
    <row r="662" spans="1:14" ht="15.75" customHeight="1" x14ac:dyDescent="0.25">
      <c r="A662" s="162"/>
      <c r="B662" s="162"/>
      <c r="C662" s="162"/>
      <c r="D662" s="162"/>
      <c r="E662" s="162"/>
      <c r="F662" s="162"/>
      <c r="G662" s="162"/>
      <c r="H662" s="162"/>
      <c r="I662" s="162"/>
      <c r="J662" s="162"/>
      <c r="K662" s="162"/>
      <c r="L662" s="162"/>
      <c r="M662" s="162"/>
      <c r="N662" s="162"/>
    </row>
    <row r="663" spans="1:14" ht="15.75" customHeight="1" x14ac:dyDescent="0.25">
      <c r="A663" s="162"/>
      <c r="B663" s="162"/>
      <c r="C663" s="162"/>
      <c r="D663" s="162"/>
      <c r="E663" s="162"/>
      <c r="F663" s="162"/>
      <c r="G663" s="162"/>
      <c r="H663" s="162"/>
      <c r="I663" s="162"/>
      <c r="J663" s="162"/>
      <c r="K663" s="162"/>
      <c r="L663" s="162"/>
      <c r="M663" s="162"/>
      <c r="N663" s="162"/>
    </row>
    <row r="664" spans="1:14" ht="15.75" customHeight="1" x14ac:dyDescent="0.25">
      <c r="A664" s="162"/>
      <c r="B664" s="162"/>
      <c r="C664" s="162"/>
      <c r="D664" s="162"/>
      <c r="E664" s="162"/>
      <c r="F664" s="162"/>
      <c r="G664" s="162"/>
      <c r="H664" s="162"/>
      <c r="I664" s="162"/>
      <c r="J664" s="162"/>
      <c r="K664" s="162"/>
      <c r="L664" s="162"/>
      <c r="M664" s="162"/>
      <c r="N664" s="162"/>
    </row>
    <row r="665" spans="1:14" ht="15.75" customHeight="1" x14ac:dyDescent="0.25">
      <c r="A665" s="162"/>
      <c r="B665" s="162"/>
      <c r="C665" s="162"/>
      <c r="D665" s="162"/>
      <c r="E665" s="162"/>
      <c r="F665" s="162"/>
      <c r="G665" s="162"/>
      <c r="H665" s="162"/>
      <c r="I665" s="162"/>
      <c r="J665" s="162"/>
      <c r="K665" s="162"/>
      <c r="L665" s="162"/>
      <c r="M665" s="162"/>
      <c r="N665" s="162"/>
    </row>
    <row r="666" spans="1:14" ht="15.75" customHeight="1" x14ac:dyDescent="0.25">
      <c r="A666" s="162"/>
      <c r="B666" s="162"/>
      <c r="C666" s="162"/>
      <c r="D666" s="162"/>
      <c r="E666" s="162"/>
      <c r="F666" s="162"/>
      <c r="G666" s="162"/>
      <c r="H666" s="162"/>
      <c r="I666" s="162"/>
      <c r="J666" s="162"/>
      <c r="K666" s="162"/>
      <c r="L666" s="162"/>
      <c r="M666" s="162"/>
      <c r="N666" s="162"/>
    </row>
    <row r="667" spans="1:14" ht="15.75" customHeight="1" x14ac:dyDescent="0.25">
      <c r="A667" s="162"/>
      <c r="B667" s="162"/>
      <c r="C667" s="162"/>
      <c r="D667" s="162"/>
      <c r="E667" s="162"/>
      <c r="F667" s="162"/>
      <c r="G667" s="162"/>
      <c r="H667" s="162"/>
      <c r="I667" s="162"/>
      <c r="J667" s="162"/>
      <c r="K667" s="162"/>
      <c r="L667" s="162"/>
      <c r="M667" s="162"/>
      <c r="N667" s="162"/>
    </row>
    <row r="668" spans="1:14" ht="15.75" customHeight="1" x14ac:dyDescent="0.25">
      <c r="A668" s="162"/>
      <c r="B668" s="162"/>
      <c r="C668" s="162"/>
      <c r="D668" s="162"/>
      <c r="E668" s="162"/>
      <c r="F668" s="162"/>
      <c r="G668" s="162"/>
      <c r="H668" s="162"/>
      <c r="I668" s="162"/>
      <c r="J668" s="162"/>
      <c r="K668" s="162"/>
      <c r="L668" s="162"/>
      <c r="M668" s="162"/>
      <c r="N668" s="162"/>
    </row>
    <row r="669" spans="1:14" ht="15.75" customHeight="1" x14ac:dyDescent="0.25">
      <c r="A669" s="162"/>
      <c r="B669" s="162"/>
      <c r="C669" s="162"/>
      <c r="D669" s="162"/>
      <c r="E669" s="162"/>
      <c r="F669" s="162"/>
      <c r="G669" s="162"/>
      <c r="H669" s="162"/>
      <c r="I669" s="162"/>
      <c r="J669" s="162"/>
      <c r="K669" s="162"/>
      <c r="L669" s="162"/>
      <c r="M669" s="162"/>
      <c r="N669" s="162"/>
    </row>
    <row r="670" spans="1:14" ht="15.75" customHeight="1" x14ac:dyDescent="0.25">
      <c r="A670" s="162"/>
      <c r="B670" s="162"/>
      <c r="C670" s="162"/>
      <c r="D670" s="162"/>
      <c r="E670" s="162"/>
      <c r="F670" s="162"/>
      <c r="G670" s="162"/>
      <c r="H670" s="162"/>
      <c r="I670" s="162"/>
      <c r="J670" s="162"/>
      <c r="K670" s="162"/>
      <c r="L670" s="162"/>
      <c r="M670" s="162"/>
      <c r="N670" s="162"/>
    </row>
    <row r="671" spans="1:14" ht="15.75" customHeight="1" x14ac:dyDescent="0.25">
      <c r="A671" s="162"/>
      <c r="B671" s="162"/>
      <c r="C671" s="162"/>
      <c r="D671" s="162"/>
      <c r="E671" s="162"/>
      <c r="F671" s="162"/>
      <c r="G671" s="162"/>
      <c r="H671" s="162"/>
      <c r="I671" s="162"/>
      <c r="J671" s="162"/>
      <c r="K671" s="162"/>
      <c r="L671" s="162"/>
      <c r="M671" s="162"/>
      <c r="N671" s="162"/>
    </row>
    <row r="672" spans="1:14" ht="15.75" customHeight="1" x14ac:dyDescent="0.25">
      <c r="A672" s="162"/>
      <c r="B672" s="162"/>
      <c r="C672" s="162"/>
      <c r="D672" s="162"/>
      <c r="E672" s="162"/>
      <c r="F672" s="162"/>
      <c r="G672" s="162"/>
      <c r="H672" s="162"/>
      <c r="I672" s="162"/>
      <c r="J672" s="162"/>
      <c r="K672" s="162"/>
      <c r="L672" s="162"/>
      <c r="M672" s="162"/>
      <c r="N672" s="162"/>
    </row>
    <row r="673" spans="1:14" ht="15.75" customHeight="1" x14ac:dyDescent="0.25">
      <c r="A673" s="162"/>
      <c r="B673" s="162"/>
      <c r="C673" s="162"/>
      <c r="D673" s="162"/>
      <c r="E673" s="162"/>
      <c r="F673" s="162"/>
      <c r="G673" s="162"/>
      <c r="H673" s="162"/>
      <c r="I673" s="162"/>
      <c r="J673" s="162"/>
      <c r="K673" s="162"/>
      <c r="L673" s="162"/>
      <c r="M673" s="162"/>
      <c r="N673" s="162"/>
    </row>
    <row r="674" spans="1:14" ht="15.75" customHeight="1" x14ac:dyDescent="0.25">
      <c r="A674" s="162"/>
      <c r="B674" s="162"/>
      <c r="C674" s="162"/>
      <c r="D674" s="162"/>
      <c r="E674" s="162"/>
      <c r="F674" s="162"/>
      <c r="G674" s="162"/>
      <c r="H674" s="162"/>
      <c r="I674" s="162"/>
      <c r="J674" s="162"/>
      <c r="K674" s="162"/>
      <c r="L674" s="162"/>
      <c r="M674" s="162"/>
      <c r="N674" s="162"/>
    </row>
    <row r="675" spans="1:14" ht="15.75" customHeight="1" x14ac:dyDescent="0.25">
      <c r="A675" s="162"/>
      <c r="B675" s="162"/>
      <c r="C675" s="162"/>
      <c r="D675" s="162"/>
      <c r="E675" s="162"/>
      <c r="F675" s="162"/>
      <c r="G675" s="162"/>
      <c r="H675" s="162"/>
      <c r="I675" s="162"/>
      <c r="J675" s="162"/>
      <c r="K675" s="162"/>
      <c r="L675" s="162"/>
      <c r="M675" s="162"/>
      <c r="N675" s="162"/>
    </row>
    <row r="676" spans="1:14" ht="15.75" customHeight="1" x14ac:dyDescent="0.25">
      <c r="A676" s="162"/>
      <c r="B676" s="162"/>
      <c r="C676" s="162"/>
      <c r="D676" s="162"/>
      <c r="E676" s="162"/>
      <c r="F676" s="162"/>
      <c r="G676" s="162"/>
      <c r="H676" s="162"/>
      <c r="I676" s="162"/>
      <c r="J676" s="162"/>
      <c r="K676" s="162"/>
      <c r="L676" s="162"/>
      <c r="M676" s="162"/>
      <c r="N676" s="162"/>
    </row>
    <row r="677" spans="1:14" ht="15.75" customHeight="1" x14ac:dyDescent="0.25">
      <c r="A677" s="162"/>
      <c r="B677" s="162"/>
      <c r="C677" s="162"/>
      <c r="D677" s="162"/>
      <c r="E677" s="162"/>
      <c r="F677" s="162"/>
      <c r="G677" s="162"/>
      <c r="H677" s="162"/>
      <c r="I677" s="162"/>
      <c r="J677" s="162"/>
      <c r="K677" s="162"/>
      <c r="L677" s="162"/>
      <c r="M677" s="162"/>
      <c r="N677" s="162"/>
    </row>
    <row r="678" spans="1:14" ht="15.75" customHeight="1" x14ac:dyDescent="0.25">
      <c r="A678" s="162"/>
      <c r="B678" s="162"/>
      <c r="C678" s="162"/>
      <c r="D678" s="162"/>
      <c r="E678" s="162"/>
      <c r="F678" s="162"/>
      <c r="G678" s="162"/>
      <c r="H678" s="162"/>
      <c r="I678" s="162"/>
      <c r="J678" s="162"/>
      <c r="K678" s="162"/>
      <c r="L678" s="162"/>
      <c r="M678" s="162"/>
      <c r="N678" s="162"/>
    </row>
    <row r="679" spans="1:14" ht="15.75" customHeight="1" x14ac:dyDescent="0.25">
      <c r="A679" s="162"/>
      <c r="B679" s="162"/>
      <c r="C679" s="162"/>
      <c r="D679" s="162"/>
      <c r="E679" s="162"/>
      <c r="F679" s="162"/>
      <c r="G679" s="162"/>
      <c r="H679" s="162"/>
      <c r="I679" s="162"/>
      <c r="J679" s="162"/>
      <c r="K679" s="162"/>
      <c r="L679" s="162"/>
      <c r="M679" s="162"/>
      <c r="N679" s="162"/>
    </row>
    <row r="680" spans="1:14" ht="15.75" customHeight="1" x14ac:dyDescent="0.25">
      <c r="A680" s="162"/>
      <c r="B680" s="162"/>
      <c r="C680" s="162"/>
      <c r="D680" s="162"/>
      <c r="E680" s="162"/>
      <c r="F680" s="162"/>
      <c r="G680" s="162"/>
      <c r="H680" s="162"/>
      <c r="I680" s="162"/>
      <c r="J680" s="162"/>
      <c r="K680" s="162"/>
      <c r="L680" s="162"/>
      <c r="M680" s="162"/>
      <c r="N680" s="162"/>
    </row>
    <row r="681" spans="1:14" ht="15.75" customHeight="1" x14ac:dyDescent="0.25">
      <c r="A681" s="162"/>
      <c r="B681" s="162"/>
      <c r="C681" s="162"/>
      <c r="D681" s="162"/>
      <c r="E681" s="162"/>
      <c r="F681" s="162"/>
      <c r="G681" s="162"/>
      <c r="H681" s="162"/>
      <c r="I681" s="162"/>
      <c r="J681" s="162"/>
      <c r="K681" s="162"/>
      <c r="L681" s="162"/>
      <c r="M681" s="162"/>
      <c r="N681" s="162"/>
    </row>
    <row r="682" spans="1:14" ht="15.75" customHeight="1" x14ac:dyDescent="0.25">
      <c r="A682" s="162"/>
      <c r="B682" s="162"/>
      <c r="C682" s="162"/>
      <c r="D682" s="162"/>
      <c r="E682" s="162"/>
      <c r="F682" s="162"/>
      <c r="G682" s="162"/>
      <c r="H682" s="162"/>
      <c r="I682" s="162"/>
      <c r="J682" s="162"/>
      <c r="K682" s="162"/>
      <c r="L682" s="162"/>
      <c r="M682" s="162"/>
      <c r="N682" s="162"/>
    </row>
    <row r="683" spans="1:14" ht="15.75" customHeight="1" x14ac:dyDescent="0.25">
      <c r="A683" s="162"/>
      <c r="B683" s="162"/>
      <c r="C683" s="162"/>
      <c r="D683" s="162"/>
      <c r="E683" s="162"/>
      <c r="F683" s="162"/>
      <c r="G683" s="162"/>
      <c r="H683" s="162"/>
      <c r="I683" s="162"/>
      <c r="J683" s="162"/>
      <c r="K683" s="162"/>
      <c r="L683" s="162"/>
      <c r="M683" s="162"/>
      <c r="N683" s="162"/>
    </row>
    <row r="684" spans="1:14" ht="15.75" customHeight="1" x14ac:dyDescent="0.25">
      <c r="A684" s="162"/>
      <c r="B684" s="162"/>
      <c r="C684" s="162"/>
      <c r="D684" s="162"/>
      <c r="E684" s="162"/>
      <c r="F684" s="162"/>
      <c r="G684" s="162"/>
      <c r="H684" s="162"/>
      <c r="I684" s="162"/>
      <c r="J684" s="162"/>
      <c r="K684" s="162"/>
      <c r="L684" s="162"/>
      <c r="M684" s="162"/>
      <c r="N684" s="162"/>
    </row>
    <row r="685" spans="1:14" ht="15.75" customHeight="1" x14ac:dyDescent="0.25">
      <c r="A685" s="162"/>
      <c r="B685" s="162"/>
      <c r="C685" s="162"/>
      <c r="D685" s="162"/>
      <c r="E685" s="162"/>
      <c r="F685" s="162"/>
      <c r="G685" s="162"/>
      <c r="H685" s="162"/>
      <c r="I685" s="162"/>
      <c r="J685" s="162"/>
      <c r="K685" s="162"/>
      <c r="L685" s="162"/>
      <c r="M685" s="162"/>
      <c r="N685" s="162"/>
    </row>
    <row r="686" spans="1:14" ht="15.75" customHeight="1" x14ac:dyDescent="0.25">
      <c r="A686" s="162"/>
      <c r="B686" s="162"/>
      <c r="C686" s="162"/>
      <c r="D686" s="162"/>
      <c r="E686" s="162"/>
      <c r="F686" s="162"/>
      <c r="G686" s="162"/>
      <c r="H686" s="162"/>
      <c r="I686" s="162"/>
      <c r="J686" s="162"/>
      <c r="K686" s="162"/>
      <c r="L686" s="162"/>
      <c r="M686" s="162"/>
      <c r="N686" s="162"/>
    </row>
    <row r="687" spans="1:14" ht="15.75" customHeight="1" x14ac:dyDescent="0.25">
      <c r="A687" s="162"/>
      <c r="B687" s="162"/>
      <c r="C687" s="162"/>
      <c r="D687" s="162"/>
      <c r="E687" s="162"/>
      <c r="F687" s="162"/>
      <c r="G687" s="162"/>
      <c r="H687" s="162"/>
      <c r="I687" s="162"/>
      <c r="J687" s="162"/>
      <c r="K687" s="162"/>
      <c r="L687" s="162"/>
      <c r="M687" s="162"/>
      <c r="N687" s="162"/>
    </row>
    <row r="688" spans="1:14" ht="15.75" customHeight="1" x14ac:dyDescent="0.25">
      <c r="A688" s="162"/>
      <c r="B688" s="162"/>
      <c r="C688" s="162"/>
      <c r="D688" s="162"/>
      <c r="E688" s="162"/>
      <c r="F688" s="162"/>
      <c r="G688" s="162"/>
      <c r="H688" s="162"/>
      <c r="I688" s="162"/>
      <c r="J688" s="162"/>
      <c r="K688" s="162"/>
      <c r="L688" s="162"/>
      <c r="M688" s="162"/>
      <c r="N688" s="162"/>
    </row>
    <row r="689" spans="1:14" ht="15.75" customHeight="1" x14ac:dyDescent="0.25">
      <c r="A689" s="162"/>
      <c r="B689" s="162"/>
      <c r="C689" s="162"/>
      <c r="D689" s="162"/>
      <c r="E689" s="162"/>
      <c r="F689" s="162"/>
      <c r="G689" s="162"/>
      <c r="H689" s="162"/>
      <c r="I689" s="162"/>
      <c r="J689" s="162"/>
      <c r="K689" s="162"/>
      <c r="L689" s="162"/>
      <c r="M689" s="162"/>
      <c r="N689" s="162"/>
    </row>
    <row r="690" spans="1:14" ht="15.75" customHeight="1" x14ac:dyDescent="0.25">
      <c r="A690" s="162"/>
      <c r="B690" s="162"/>
      <c r="C690" s="162"/>
      <c r="D690" s="162"/>
      <c r="E690" s="162"/>
      <c r="F690" s="162"/>
      <c r="G690" s="162"/>
      <c r="H690" s="162"/>
      <c r="I690" s="162"/>
      <c r="J690" s="162"/>
      <c r="K690" s="162"/>
      <c r="L690" s="162"/>
      <c r="M690" s="162"/>
      <c r="N690" s="162"/>
    </row>
    <row r="691" spans="1:14" ht="15.75" customHeight="1" x14ac:dyDescent="0.25">
      <c r="A691" s="162"/>
      <c r="B691" s="162"/>
      <c r="C691" s="162"/>
      <c r="D691" s="162"/>
      <c r="E691" s="162"/>
      <c r="F691" s="162"/>
      <c r="G691" s="162"/>
      <c r="H691" s="162"/>
      <c r="I691" s="162"/>
      <c r="J691" s="162"/>
      <c r="K691" s="162"/>
      <c r="L691" s="162"/>
      <c r="M691" s="162"/>
      <c r="N691" s="162"/>
    </row>
    <row r="692" spans="1:14" ht="15.75" customHeight="1" x14ac:dyDescent="0.25">
      <c r="A692" s="162"/>
      <c r="B692" s="162"/>
      <c r="C692" s="162"/>
      <c r="D692" s="162"/>
      <c r="E692" s="162"/>
      <c r="F692" s="162"/>
      <c r="G692" s="162"/>
      <c r="H692" s="162"/>
      <c r="I692" s="162"/>
      <c r="J692" s="162"/>
      <c r="K692" s="162"/>
      <c r="L692" s="162"/>
      <c r="M692" s="162"/>
      <c r="N692" s="162"/>
    </row>
    <row r="693" spans="1:14" ht="15.75" customHeight="1" x14ac:dyDescent="0.25">
      <c r="A693" s="162"/>
      <c r="B693" s="162"/>
      <c r="C693" s="162"/>
      <c r="D693" s="162"/>
      <c r="E693" s="162"/>
      <c r="F693" s="162"/>
      <c r="G693" s="162"/>
      <c r="H693" s="162"/>
      <c r="I693" s="162"/>
      <c r="J693" s="162"/>
      <c r="K693" s="162"/>
      <c r="L693" s="162"/>
      <c r="M693" s="162"/>
      <c r="N693" s="162"/>
    </row>
    <row r="694" spans="1:14" ht="15.75" customHeight="1" x14ac:dyDescent="0.25">
      <c r="A694" s="162"/>
      <c r="B694" s="162"/>
      <c r="C694" s="162"/>
      <c r="D694" s="162"/>
      <c r="E694" s="162"/>
      <c r="F694" s="162"/>
      <c r="G694" s="162"/>
      <c r="H694" s="162"/>
      <c r="I694" s="162"/>
      <c r="J694" s="162"/>
      <c r="K694" s="162"/>
      <c r="L694" s="162"/>
      <c r="M694" s="162"/>
      <c r="N694" s="162"/>
    </row>
    <row r="695" spans="1:14" ht="15.75" customHeight="1" x14ac:dyDescent="0.25">
      <c r="A695" s="162"/>
      <c r="B695" s="162"/>
      <c r="C695" s="162"/>
      <c r="D695" s="162"/>
      <c r="E695" s="162"/>
      <c r="F695" s="162"/>
      <c r="G695" s="162"/>
      <c r="H695" s="162"/>
      <c r="I695" s="162"/>
      <c r="J695" s="162"/>
      <c r="K695" s="162"/>
      <c r="L695" s="162"/>
      <c r="M695" s="162"/>
      <c r="N695" s="162"/>
    </row>
    <row r="696" spans="1:14" ht="15.75" customHeight="1" x14ac:dyDescent="0.25">
      <c r="A696" s="162"/>
      <c r="B696" s="162"/>
      <c r="C696" s="162"/>
      <c r="D696" s="162"/>
      <c r="E696" s="162"/>
      <c r="F696" s="162"/>
      <c r="G696" s="162"/>
      <c r="H696" s="162"/>
      <c r="I696" s="162"/>
      <c r="J696" s="162"/>
      <c r="K696" s="162"/>
      <c r="L696" s="162"/>
      <c r="M696" s="162"/>
      <c r="N696" s="162"/>
    </row>
    <row r="697" spans="1:14" ht="15.75" customHeight="1" x14ac:dyDescent="0.25">
      <c r="A697" s="162"/>
      <c r="B697" s="162"/>
      <c r="C697" s="162"/>
      <c r="D697" s="162"/>
      <c r="E697" s="162"/>
      <c r="F697" s="162"/>
      <c r="G697" s="162"/>
      <c r="H697" s="162"/>
      <c r="I697" s="162"/>
      <c r="J697" s="162"/>
      <c r="K697" s="162"/>
      <c r="L697" s="162"/>
      <c r="M697" s="162"/>
      <c r="N697" s="162"/>
    </row>
    <row r="698" spans="1:14" ht="15.75" customHeight="1" x14ac:dyDescent="0.25">
      <c r="A698" s="162"/>
      <c r="B698" s="162"/>
      <c r="C698" s="162"/>
      <c r="D698" s="162"/>
      <c r="E698" s="162"/>
      <c r="F698" s="162"/>
      <c r="G698" s="162"/>
      <c r="H698" s="162"/>
      <c r="I698" s="162"/>
      <c r="J698" s="162"/>
      <c r="K698" s="162"/>
      <c r="L698" s="162"/>
      <c r="M698" s="162"/>
      <c r="N698" s="162"/>
    </row>
    <row r="699" spans="1:14" ht="15.75" customHeight="1" x14ac:dyDescent="0.25">
      <c r="A699" s="162"/>
      <c r="B699" s="162"/>
      <c r="C699" s="162"/>
      <c r="D699" s="162"/>
      <c r="E699" s="162"/>
      <c r="F699" s="162"/>
      <c r="G699" s="162"/>
      <c r="H699" s="162"/>
      <c r="I699" s="162"/>
      <c r="J699" s="162"/>
      <c r="K699" s="162"/>
      <c r="L699" s="162"/>
      <c r="M699" s="162"/>
      <c r="N699" s="162"/>
    </row>
    <row r="700" spans="1:14" ht="15.75" customHeight="1" x14ac:dyDescent="0.25">
      <c r="A700" s="162"/>
      <c r="B700" s="162"/>
      <c r="C700" s="162"/>
      <c r="D700" s="162"/>
      <c r="E700" s="162"/>
      <c r="F700" s="162"/>
      <c r="G700" s="162"/>
      <c r="H700" s="162"/>
      <c r="I700" s="162"/>
      <c r="J700" s="162"/>
      <c r="K700" s="162"/>
      <c r="L700" s="162"/>
      <c r="M700" s="162"/>
      <c r="N700" s="162"/>
    </row>
    <row r="701" spans="1:14" ht="15.75" customHeight="1" x14ac:dyDescent="0.25">
      <c r="A701" s="162"/>
      <c r="B701" s="162"/>
      <c r="C701" s="162"/>
      <c r="D701" s="162"/>
      <c r="E701" s="162"/>
      <c r="F701" s="162"/>
      <c r="G701" s="162"/>
      <c r="H701" s="162"/>
      <c r="I701" s="162"/>
      <c r="J701" s="162"/>
      <c r="K701" s="162"/>
      <c r="L701" s="162"/>
      <c r="M701" s="162"/>
      <c r="N701" s="162"/>
    </row>
    <row r="702" spans="1:14" ht="15.75" customHeight="1" x14ac:dyDescent="0.25">
      <c r="A702" s="162"/>
      <c r="B702" s="162"/>
      <c r="C702" s="162"/>
      <c r="D702" s="162"/>
      <c r="E702" s="162"/>
      <c r="F702" s="162"/>
      <c r="G702" s="162"/>
      <c r="H702" s="162"/>
      <c r="I702" s="162"/>
      <c r="J702" s="162"/>
      <c r="K702" s="162"/>
      <c r="L702" s="162"/>
      <c r="M702" s="162"/>
      <c r="N702" s="162"/>
    </row>
    <row r="703" spans="1:14" ht="15.75" customHeight="1" x14ac:dyDescent="0.25">
      <c r="A703" s="162"/>
      <c r="B703" s="162"/>
      <c r="C703" s="162"/>
      <c r="D703" s="162"/>
      <c r="E703" s="162"/>
      <c r="F703" s="162"/>
      <c r="G703" s="162"/>
      <c r="H703" s="162"/>
      <c r="I703" s="162"/>
      <c r="J703" s="162"/>
      <c r="K703" s="162"/>
      <c r="L703" s="162"/>
      <c r="M703" s="162"/>
      <c r="N703" s="162"/>
    </row>
    <row r="704" spans="1:14" ht="15.75" customHeight="1" x14ac:dyDescent="0.25">
      <c r="A704" s="162"/>
      <c r="B704" s="162"/>
      <c r="C704" s="162"/>
      <c r="D704" s="162"/>
      <c r="E704" s="162"/>
      <c r="F704" s="162"/>
      <c r="G704" s="162"/>
      <c r="H704" s="162"/>
      <c r="I704" s="162"/>
      <c r="J704" s="162"/>
      <c r="K704" s="162"/>
      <c r="L704" s="162"/>
      <c r="M704" s="162"/>
      <c r="N704" s="162"/>
    </row>
    <row r="705" spans="1:14" ht="15.75" customHeight="1" x14ac:dyDescent="0.25">
      <c r="A705" s="162"/>
      <c r="B705" s="162"/>
      <c r="C705" s="162"/>
      <c r="D705" s="162"/>
      <c r="E705" s="162"/>
      <c r="F705" s="162"/>
      <c r="G705" s="162"/>
      <c r="H705" s="162"/>
      <c r="I705" s="162"/>
      <c r="J705" s="162"/>
      <c r="K705" s="162"/>
      <c r="L705" s="162"/>
      <c r="M705" s="162"/>
      <c r="N705" s="162"/>
    </row>
    <row r="706" spans="1:14" ht="15.75" customHeight="1" x14ac:dyDescent="0.25">
      <c r="A706" s="162"/>
      <c r="B706" s="162"/>
      <c r="C706" s="162"/>
      <c r="D706" s="162"/>
      <c r="E706" s="162"/>
      <c r="F706" s="162"/>
      <c r="G706" s="162"/>
      <c r="H706" s="162"/>
      <c r="I706" s="162"/>
      <c r="J706" s="162"/>
      <c r="K706" s="162"/>
      <c r="L706" s="162"/>
      <c r="M706" s="162"/>
      <c r="N706" s="162"/>
    </row>
    <row r="707" spans="1:14" ht="15.75" customHeight="1" x14ac:dyDescent="0.25">
      <c r="A707" s="162"/>
      <c r="B707" s="162"/>
      <c r="C707" s="162"/>
      <c r="D707" s="162"/>
      <c r="E707" s="162"/>
      <c r="F707" s="162"/>
      <c r="G707" s="162"/>
      <c r="H707" s="162"/>
      <c r="I707" s="162"/>
      <c r="J707" s="162"/>
      <c r="K707" s="162"/>
      <c r="L707" s="162"/>
      <c r="M707" s="162"/>
      <c r="N707" s="162"/>
    </row>
    <row r="708" spans="1:14" ht="15.75" customHeight="1" x14ac:dyDescent="0.25">
      <c r="A708" s="162"/>
      <c r="B708" s="162"/>
      <c r="C708" s="162"/>
      <c r="D708" s="162"/>
      <c r="E708" s="162"/>
      <c r="F708" s="162"/>
      <c r="G708" s="162"/>
      <c r="H708" s="162"/>
      <c r="I708" s="162"/>
      <c r="J708" s="162"/>
      <c r="K708" s="162"/>
      <c r="L708" s="162"/>
      <c r="M708" s="162"/>
      <c r="N708" s="162"/>
    </row>
    <row r="709" spans="1:14" ht="15.75" customHeight="1" x14ac:dyDescent="0.25">
      <c r="A709" s="162"/>
      <c r="B709" s="162"/>
      <c r="C709" s="162"/>
      <c r="D709" s="162"/>
      <c r="E709" s="162"/>
      <c r="F709" s="162"/>
      <c r="G709" s="162"/>
      <c r="H709" s="162"/>
      <c r="I709" s="162"/>
      <c r="J709" s="162"/>
      <c r="K709" s="162"/>
      <c r="L709" s="162"/>
      <c r="M709" s="162"/>
      <c r="N709" s="162"/>
    </row>
    <row r="710" spans="1:14" ht="15.75" customHeight="1" x14ac:dyDescent="0.25">
      <c r="A710" s="162"/>
      <c r="B710" s="162"/>
      <c r="C710" s="162"/>
      <c r="D710" s="162"/>
      <c r="E710" s="162"/>
      <c r="F710" s="162"/>
      <c r="G710" s="162"/>
      <c r="H710" s="162"/>
      <c r="I710" s="162"/>
      <c r="J710" s="162"/>
      <c r="K710" s="162"/>
      <c r="L710" s="162"/>
      <c r="M710" s="162"/>
      <c r="N710" s="162"/>
    </row>
    <row r="711" spans="1:14" ht="15.75" customHeight="1" x14ac:dyDescent="0.25">
      <c r="A711" s="162"/>
      <c r="B711" s="162"/>
      <c r="C711" s="162"/>
      <c r="D711" s="162"/>
      <c r="E711" s="162"/>
      <c r="F711" s="162"/>
      <c r="G711" s="162"/>
      <c r="H711" s="162"/>
      <c r="I711" s="162"/>
      <c r="J711" s="162"/>
      <c r="K711" s="162"/>
      <c r="L711" s="162"/>
      <c r="M711" s="162"/>
      <c r="N711" s="162"/>
    </row>
    <row r="712" spans="1:14" ht="15.75" customHeight="1" x14ac:dyDescent="0.25">
      <c r="A712" s="162"/>
      <c r="B712" s="162"/>
      <c r="C712" s="162"/>
      <c r="D712" s="162"/>
      <c r="E712" s="162"/>
      <c r="F712" s="162"/>
      <c r="G712" s="162"/>
      <c r="H712" s="162"/>
      <c r="I712" s="162"/>
      <c r="J712" s="162"/>
      <c r="K712" s="162"/>
      <c r="L712" s="162"/>
      <c r="M712" s="162"/>
      <c r="N712" s="162"/>
    </row>
    <row r="713" spans="1:14" ht="15.75" customHeight="1" x14ac:dyDescent="0.25">
      <c r="A713" s="162"/>
      <c r="B713" s="162"/>
      <c r="C713" s="162"/>
      <c r="D713" s="162"/>
      <c r="E713" s="162"/>
      <c r="F713" s="162"/>
      <c r="G713" s="162"/>
      <c r="H713" s="162"/>
      <c r="I713" s="162"/>
      <c r="J713" s="162"/>
      <c r="K713" s="162"/>
      <c r="L713" s="162"/>
      <c r="M713" s="162"/>
      <c r="N713" s="162"/>
    </row>
    <row r="714" spans="1:14" ht="15.75" customHeight="1" x14ac:dyDescent="0.25">
      <c r="A714" s="162"/>
      <c r="B714" s="162"/>
      <c r="C714" s="162"/>
      <c r="D714" s="162"/>
      <c r="E714" s="162"/>
      <c r="F714" s="162"/>
      <c r="G714" s="162"/>
      <c r="H714" s="162"/>
      <c r="I714" s="162"/>
      <c r="J714" s="162"/>
      <c r="K714" s="162"/>
      <c r="L714" s="162"/>
      <c r="M714" s="162"/>
      <c r="N714" s="162"/>
    </row>
    <row r="715" spans="1:14" ht="15.75" customHeight="1" x14ac:dyDescent="0.25">
      <c r="A715" s="162"/>
      <c r="B715" s="162"/>
      <c r="C715" s="162"/>
      <c r="D715" s="162"/>
      <c r="E715" s="162"/>
      <c r="F715" s="162"/>
      <c r="G715" s="162"/>
      <c r="H715" s="162"/>
      <c r="I715" s="162"/>
      <c r="J715" s="162"/>
      <c r="K715" s="162"/>
      <c r="L715" s="162"/>
      <c r="M715" s="162"/>
      <c r="N715" s="162"/>
    </row>
    <row r="716" spans="1:14" ht="15.75" customHeight="1" x14ac:dyDescent="0.25">
      <c r="A716" s="162"/>
      <c r="B716" s="162"/>
      <c r="C716" s="162"/>
      <c r="D716" s="162"/>
      <c r="E716" s="162"/>
      <c r="F716" s="162"/>
      <c r="G716" s="162"/>
      <c r="H716" s="162"/>
      <c r="I716" s="162"/>
      <c r="J716" s="162"/>
      <c r="K716" s="162"/>
      <c r="L716" s="162"/>
      <c r="M716" s="162"/>
      <c r="N716" s="162"/>
    </row>
    <row r="717" spans="1:14" ht="15.75" customHeight="1" x14ac:dyDescent="0.25">
      <c r="A717" s="162"/>
      <c r="B717" s="162"/>
      <c r="C717" s="162"/>
      <c r="D717" s="162"/>
      <c r="E717" s="162"/>
      <c r="F717" s="162"/>
      <c r="G717" s="162"/>
      <c r="H717" s="162"/>
      <c r="I717" s="162"/>
      <c r="J717" s="162"/>
      <c r="K717" s="162"/>
      <c r="L717" s="162"/>
      <c r="M717" s="162"/>
      <c r="N717" s="162"/>
    </row>
    <row r="718" spans="1:14" ht="15.75" customHeight="1" x14ac:dyDescent="0.25">
      <c r="A718" s="162"/>
      <c r="B718" s="162"/>
      <c r="C718" s="162"/>
      <c r="D718" s="162"/>
      <c r="E718" s="162"/>
      <c r="F718" s="162"/>
      <c r="G718" s="162"/>
      <c r="H718" s="162"/>
      <c r="I718" s="162"/>
      <c r="J718" s="162"/>
      <c r="K718" s="162"/>
      <c r="L718" s="162"/>
      <c r="M718" s="162"/>
      <c r="N718" s="162"/>
    </row>
    <row r="719" spans="1:14" ht="15.75" customHeight="1" x14ac:dyDescent="0.25">
      <c r="A719" s="162"/>
      <c r="B719" s="162"/>
      <c r="C719" s="162"/>
      <c r="D719" s="162"/>
      <c r="E719" s="162"/>
      <c r="F719" s="162"/>
      <c r="G719" s="162"/>
      <c r="H719" s="162"/>
      <c r="I719" s="162"/>
      <c r="J719" s="162"/>
      <c r="K719" s="162"/>
      <c r="L719" s="162"/>
      <c r="M719" s="162"/>
      <c r="N719" s="162"/>
    </row>
    <row r="720" spans="1:14" ht="15.75" customHeight="1" x14ac:dyDescent="0.25">
      <c r="A720" s="162"/>
      <c r="B720" s="162"/>
      <c r="C720" s="162"/>
      <c r="D720" s="162"/>
      <c r="E720" s="162"/>
      <c r="F720" s="162"/>
      <c r="G720" s="162"/>
      <c r="H720" s="162"/>
      <c r="I720" s="162"/>
      <c r="J720" s="162"/>
      <c r="K720" s="162"/>
      <c r="L720" s="162"/>
      <c r="M720" s="162"/>
      <c r="N720" s="162"/>
    </row>
    <row r="721" spans="1:14" ht="15.75" customHeight="1" x14ac:dyDescent="0.25">
      <c r="A721" s="162"/>
      <c r="B721" s="162"/>
      <c r="C721" s="162"/>
      <c r="D721" s="162"/>
      <c r="E721" s="162"/>
      <c r="F721" s="162"/>
      <c r="G721" s="162"/>
      <c r="H721" s="162"/>
      <c r="I721" s="162"/>
      <c r="J721" s="162"/>
      <c r="K721" s="162"/>
      <c r="L721" s="162"/>
      <c r="M721" s="162"/>
      <c r="N721" s="162"/>
    </row>
    <row r="722" spans="1:14" ht="15.75" customHeight="1" x14ac:dyDescent="0.25">
      <c r="A722" s="162"/>
      <c r="B722" s="162"/>
      <c r="C722" s="162"/>
      <c r="D722" s="162"/>
      <c r="E722" s="162"/>
      <c r="F722" s="162"/>
      <c r="G722" s="162"/>
      <c r="H722" s="162"/>
      <c r="I722" s="162"/>
      <c r="J722" s="162"/>
      <c r="K722" s="162"/>
      <c r="L722" s="162"/>
      <c r="M722" s="162"/>
      <c r="N722" s="162"/>
    </row>
    <row r="723" spans="1:14" ht="15.75" customHeight="1" x14ac:dyDescent="0.25">
      <c r="A723" s="162"/>
      <c r="B723" s="162"/>
      <c r="C723" s="162"/>
      <c r="D723" s="162"/>
      <c r="E723" s="162"/>
      <c r="F723" s="162"/>
      <c r="G723" s="162"/>
      <c r="H723" s="162"/>
      <c r="I723" s="162"/>
      <c r="J723" s="162"/>
      <c r="K723" s="162"/>
      <c r="L723" s="162"/>
      <c r="M723" s="162"/>
      <c r="N723" s="162"/>
    </row>
    <row r="724" spans="1:14" ht="15.75" customHeight="1" x14ac:dyDescent="0.25">
      <c r="A724" s="162"/>
      <c r="B724" s="162"/>
      <c r="C724" s="162"/>
      <c r="D724" s="162"/>
      <c r="E724" s="162"/>
      <c r="F724" s="162"/>
      <c r="G724" s="162"/>
      <c r="H724" s="162"/>
      <c r="I724" s="162"/>
      <c r="J724" s="162"/>
      <c r="K724" s="162"/>
      <c r="L724" s="162"/>
      <c r="M724" s="162"/>
      <c r="N724" s="162"/>
    </row>
    <row r="725" spans="1:14" ht="15.75" customHeight="1" x14ac:dyDescent="0.25">
      <c r="A725" s="162"/>
      <c r="B725" s="162"/>
      <c r="C725" s="162"/>
      <c r="D725" s="162"/>
      <c r="E725" s="162"/>
      <c r="F725" s="162"/>
      <c r="G725" s="162"/>
      <c r="H725" s="162"/>
      <c r="I725" s="162"/>
      <c r="J725" s="162"/>
      <c r="K725" s="162"/>
      <c r="L725" s="162"/>
      <c r="M725" s="162"/>
      <c r="N725" s="162"/>
    </row>
    <row r="726" spans="1:14" ht="15.75" customHeight="1" x14ac:dyDescent="0.25">
      <c r="A726" s="162"/>
      <c r="B726" s="162"/>
      <c r="C726" s="162"/>
      <c r="D726" s="162"/>
      <c r="E726" s="162"/>
      <c r="F726" s="162"/>
      <c r="G726" s="162"/>
      <c r="H726" s="162"/>
      <c r="I726" s="162"/>
      <c r="J726" s="162"/>
      <c r="K726" s="162"/>
      <c r="L726" s="162"/>
      <c r="M726" s="162"/>
      <c r="N726" s="162"/>
    </row>
    <row r="727" spans="1:14" ht="15.75" customHeight="1" x14ac:dyDescent="0.25">
      <c r="A727" s="162"/>
      <c r="B727" s="162"/>
      <c r="C727" s="162"/>
      <c r="D727" s="162"/>
      <c r="E727" s="162"/>
      <c r="F727" s="162"/>
      <c r="G727" s="162"/>
      <c r="H727" s="162"/>
      <c r="I727" s="162"/>
      <c r="J727" s="162"/>
      <c r="K727" s="162"/>
      <c r="L727" s="162"/>
      <c r="M727" s="162"/>
      <c r="N727" s="162"/>
    </row>
    <row r="728" spans="1:14" ht="15.75" customHeight="1" x14ac:dyDescent="0.25">
      <c r="A728" s="162"/>
      <c r="B728" s="162"/>
      <c r="C728" s="162"/>
      <c r="D728" s="162"/>
      <c r="E728" s="162"/>
      <c r="F728" s="162"/>
      <c r="G728" s="162"/>
      <c r="H728" s="162"/>
      <c r="I728" s="162"/>
      <c r="J728" s="162"/>
      <c r="K728" s="162"/>
      <c r="L728" s="162"/>
      <c r="M728" s="162"/>
      <c r="N728" s="162"/>
    </row>
    <row r="729" spans="1:14" ht="15.75" customHeight="1" x14ac:dyDescent="0.25">
      <c r="A729" s="162"/>
      <c r="B729" s="162"/>
      <c r="C729" s="162"/>
      <c r="D729" s="162"/>
      <c r="E729" s="162"/>
      <c r="F729" s="162"/>
      <c r="G729" s="162"/>
      <c r="H729" s="162"/>
      <c r="I729" s="162"/>
      <c r="J729" s="162"/>
      <c r="K729" s="162"/>
      <c r="L729" s="162"/>
      <c r="M729" s="162"/>
      <c r="N729" s="162"/>
    </row>
    <row r="730" spans="1:14" ht="15.75" customHeight="1" x14ac:dyDescent="0.25">
      <c r="A730" s="162"/>
      <c r="B730" s="162"/>
      <c r="C730" s="162"/>
      <c r="D730" s="162"/>
      <c r="E730" s="162"/>
      <c r="F730" s="162"/>
      <c r="G730" s="162"/>
      <c r="H730" s="162"/>
      <c r="I730" s="162"/>
      <c r="J730" s="162"/>
      <c r="K730" s="162"/>
      <c r="L730" s="162"/>
      <c r="M730" s="162"/>
      <c r="N730" s="162"/>
    </row>
    <row r="731" spans="1:14" ht="15.75" customHeight="1" x14ac:dyDescent="0.25">
      <c r="A731" s="162"/>
      <c r="B731" s="162"/>
      <c r="C731" s="162"/>
      <c r="D731" s="162"/>
      <c r="E731" s="162"/>
      <c r="F731" s="162"/>
      <c r="G731" s="162"/>
      <c r="H731" s="162"/>
      <c r="I731" s="162"/>
      <c r="J731" s="162"/>
      <c r="K731" s="162"/>
      <c r="L731" s="162"/>
      <c r="M731" s="162"/>
      <c r="N731" s="162"/>
    </row>
    <row r="732" spans="1:14" ht="15.75" customHeight="1" x14ac:dyDescent="0.25">
      <c r="A732" s="162"/>
      <c r="B732" s="162"/>
      <c r="C732" s="162"/>
      <c r="D732" s="162"/>
      <c r="E732" s="162"/>
      <c r="F732" s="162"/>
      <c r="G732" s="162"/>
      <c r="H732" s="162"/>
      <c r="I732" s="162"/>
      <c r="J732" s="162"/>
      <c r="K732" s="162"/>
      <c r="L732" s="162"/>
      <c r="M732" s="162"/>
      <c r="N732" s="162"/>
    </row>
    <row r="733" spans="1:14" ht="15.75" customHeight="1" x14ac:dyDescent="0.25">
      <c r="A733" s="162"/>
      <c r="B733" s="162"/>
      <c r="C733" s="162"/>
      <c r="D733" s="162"/>
      <c r="E733" s="162"/>
      <c r="F733" s="162"/>
      <c r="G733" s="162"/>
      <c r="H733" s="162"/>
      <c r="I733" s="162"/>
      <c r="J733" s="162"/>
      <c r="K733" s="162"/>
      <c r="L733" s="162"/>
      <c r="M733" s="162"/>
      <c r="N733" s="162"/>
    </row>
    <row r="734" spans="1:14" ht="15.75" customHeight="1" x14ac:dyDescent="0.25">
      <c r="A734" s="162"/>
      <c r="B734" s="162"/>
      <c r="C734" s="162"/>
      <c r="D734" s="162"/>
      <c r="E734" s="162"/>
      <c r="F734" s="162"/>
      <c r="G734" s="162"/>
      <c r="H734" s="162"/>
      <c r="I734" s="162"/>
      <c r="J734" s="162"/>
      <c r="K734" s="162"/>
      <c r="L734" s="162"/>
      <c r="M734" s="162"/>
      <c r="N734" s="162"/>
    </row>
    <row r="735" spans="1:14" ht="15.75" customHeight="1" x14ac:dyDescent="0.25">
      <c r="A735" s="162"/>
      <c r="B735" s="162"/>
      <c r="C735" s="162"/>
      <c r="D735" s="162"/>
      <c r="E735" s="162"/>
      <c r="F735" s="162"/>
      <c r="G735" s="162"/>
      <c r="H735" s="162"/>
      <c r="I735" s="162"/>
      <c r="J735" s="162"/>
      <c r="K735" s="162"/>
      <c r="L735" s="162"/>
      <c r="M735" s="162"/>
      <c r="N735" s="162"/>
    </row>
    <row r="736" spans="1:14" ht="15.75" customHeight="1" x14ac:dyDescent="0.25">
      <c r="A736" s="162"/>
      <c r="B736" s="162"/>
      <c r="C736" s="162"/>
      <c r="D736" s="162"/>
      <c r="E736" s="162"/>
      <c r="F736" s="162"/>
      <c r="G736" s="162"/>
      <c r="H736" s="162"/>
      <c r="I736" s="162"/>
      <c r="J736" s="162"/>
      <c r="K736" s="162"/>
      <c r="L736" s="162"/>
      <c r="M736" s="162"/>
      <c r="N736" s="162"/>
    </row>
    <row r="737" spans="1:14" ht="15.75" customHeight="1" x14ac:dyDescent="0.25">
      <c r="A737" s="162"/>
      <c r="B737" s="162"/>
      <c r="C737" s="162"/>
      <c r="D737" s="162"/>
      <c r="E737" s="162"/>
      <c r="F737" s="162"/>
      <c r="G737" s="162"/>
      <c r="H737" s="162"/>
      <c r="I737" s="162"/>
      <c r="J737" s="162"/>
      <c r="K737" s="162"/>
      <c r="L737" s="162"/>
      <c r="M737" s="162"/>
      <c r="N737" s="162"/>
    </row>
    <row r="738" spans="1:14" ht="15.75" customHeight="1" x14ac:dyDescent="0.25">
      <c r="A738" s="162"/>
      <c r="B738" s="162"/>
      <c r="C738" s="162"/>
      <c r="D738" s="162"/>
      <c r="E738" s="162"/>
      <c r="F738" s="162"/>
      <c r="G738" s="162"/>
      <c r="H738" s="162"/>
      <c r="I738" s="162"/>
      <c r="J738" s="162"/>
      <c r="K738" s="162"/>
      <c r="L738" s="162"/>
      <c r="M738" s="162"/>
      <c r="N738" s="162"/>
    </row>
    <row r="739" spans="1:14" ht="15.75" customHeight="1" x14ac:dyDescent="0.25">
      <c r="A739" s="162"/>
      <c r="B739" s="162"/>
      <c r="C739" s="162"/>
      <c r="D739" s="162"/>
      <c r="E739" s="162"/>
      <c r="F739" s="162"/>
      <c r="G739" s="162"/>
      <c r="H739" s="162"/>
      <c r="I739" s="162"/>
      <c r="J739" s="162"/>
      <c r="K739" s="162"/>
      <c r="L739" s="162"/>
      <c r="M739" s="162"/>
      <c r="N739" s="162"/>
    </row>
    <row r="740" spans="1:14" ht="15.75" customHeight="1" x14ac:dyDescent="0.25">
      <c r="A740" s="162"/>
      <c r="B740" s="162"/>
      <c r="C740" s="162"/>
      <c r="D740" s="162"/>
      <c r="E740" s="162"/>
      <c r="F740" s="162"/>
      <c r="G740" s="162"/>
      <c r="H740" s="162"/>
      <c r="I740" s="162"/>
      <c r="J740" s="162"/>
      <c r="K740" s="162"/>
      <c r="L740" s="162"/>
      <c r="M740" s="162"/>
      <c r="N740" s="162"/>
    </row>
    <row r="741" spans="1:14" ht="15.75" customHeight="1" x14ac:dyDescent="0.25">
      <c r="A741" s="162"/>
      <c r="B741" s="162"/>
      <c r="C741" s="162"/>
      <c r="D741" s="162"/>
      <c r="E741" s="162"/>
      <c r="F741" s="162"/>
      <c r="G741" s="162"/>
      <c r="H741" s="162"/>
      <c r="I741" s="162"/>
      <c r="J741" s="162"/>
      <c r="K741" s="162"/>
      <c r="L741" s="162"/>
      <c r="M741" s="162"/>
      <c r="N741" s="162"/>
    </row>
    <row r="742" spans="1:14" ht="15.75" customHeight="1" x14ac:dyDescent="0.25">
      <c r="A742" s="162"/>
      <c r="B742" s="162"/>
      <c r="C742" s="162"/>
      <c r="D742" s="162"/>
      <c r="E742" s="162"/>
      <c r="F742" s="162"/>
      <c r="G742" s="162"/>
      <c r="H742" s="162"/>
      <c r="I742" s="162"/>
      <c r="J742" s="162"/>
      <c r="K742" s="162"/>
      <c r="L742" s="162"/>
      <c r="M742" s="162"/>
      <c r="N742" s="162"/>
    </row>
    <row r="743" spans="1:14" ht="15.75" customHeight="1" x14ac:dyDescent="0.25">
      <c r="A743" s="162"/>
      <c r="B743" s="162"/>
      <c r="C743" s="162"/>
      <c r="D743" s="162"/>
      <c r="E743" s="162"/>
      <c r="F743" s="162"/>
      <c r="G743" s="162"/>
      <c r="H743" s="162"/>
      <c r="I743" s="162"/>
      <c r="J743" s="162"/>
      <c r="K743" s="162"/>
      <c r="L743" s="162"/>
      <c r="M743" s="162"/>
      <c r="N743" s="162"/>
    </row>
    <row r="744" spans="1:14" ht="15.75" customHeight="1" x14ac:dyDescent="0.25">
      <c r="A744" s="162"/>
      <c r="B744" s="162"/>
      <c r="C744" s="162"/>
      <c r="D744" s="162"/>
      <c r="E744" s="162"/>
      <c r="F744" s="162"/>
      <c r="G744" s="162"/>
      <c r="H744" s="162"/>
      <c r="I744" s="162"/>
      <c r="J744" s="162"/>
      <c r="K744" s="162"/>
      <c r="L744" s="162"/>
      <c r="M744" s="162"/>
      <c r="N744" s="162"/>
    </row>
    <row r="745" spans="1:14" ht="15.75" customHeight="1" x14ac:dyDescent="0.25">
      <c r="A745" s="162"/>
      <c r="B745" s="162"/>
      <c r="C745" s="162"/>
      <c r="D745" s="162"/>
      <c r="E745" s="162"/>
      <c r="F745" s="162"/>
      <c r="G745" s="162"/>
      <c r="H745" s="162"/>
      <c r="I745" s="162"/>
      <c r="J745" s="162"/>
      <c r="K745" s="162"/>
      <c r="L745" s="162"/>
      <c r="M745" s="162"/>
      <c r="N745" s="162"/>
    </row>
    <row r="746" spans="1:14" ht="15.75" customHeight="1" x14ac:dyDescent="0.25">
      <c r="A746" s="162"/>
      <c r="B746" s="162"/>
      <c r="C746" s="162"/>
      <c r="D746" s="162"/>
      <c r="E746" s="162"/>
      <c r="F746" s="162"/>
      <c r="G746" s="162"/>
      <c r="H746" s="162"/>
      <c r="I746" s="162"/>
      <c r="J746" s="162"/>
      <c r="K746" s="162"/>
      <c r="L746" s="162"/>
      <c r="M746" s="162"/>
      <c r="N746" s="162"/>
    </row>
    <row r="747" spans="1:14" ht="15.75" customHeight="1" x14ac:dyDescent="0.25">
      <c r="A747" s="162"/>
      <c r="B747" s="162"/>
      <c r="C747" s="162"/>
      <c r="D747" s="162"/>
      <c r="E747" s="162"/>
      <c r="F747" s="162"/>
      <c r="G747" s="162"/>
      <c r="H747" s="162"/>
      <c r="I747" s="162"/>
      <c r="J747" s="162"/>
      <c r="K747" s="162"/>
      <c r="L747" s="162"/>
      <c r="M747" s="162"/>
      <c r="N747" s="162"/>
    </row>
    <row r="748" spans="1:14" ht="15.75" customHeight="1" x14ac:dyDescent="0.25">
      <c r="A748" s="162"/>
      <c r="B748" s="162"/>
      <c r="C748" s="162"/>
      <c r="D748" s="162"/>
      <c r="E748" s="162"/>
      <c r="F748" s="162"/>
      <c r="G748" s="162"/>
      <c r="H748" s="162"/>
      <c r="I748" s="162"/>
      <c r="J748" s="162"/>
      <c r="K748" s="162"/>
      <c r="L748" s="162"/>
      <c r="M748" s="162"/>
      <c r="N748" s="162"/>
    </row>
    <row r="749" spans="1:14" ht="15.75" customHeight="1" x14ac:dyDescent="0.25">
      <c r="A749" s="162"/>
      <c r="B749" s="162"/>
      <c r="C749" s="162"/>
      <c r="D749" s="162"/>
      <c r="E749" s="162"/>
      <c r="F749" s="162"/>
      <c r="G749" s="162"/>
      <c r="H749" s="162"/>
      <c r="I749" s="162"/>
      <c r="J749" s="162"/>
      <c r="K749" s="162"/>
      <c r="L749" s="162"/>
      <c r="M749" s="162"/>
      <c r="N749" s="162"/>
    </row>
    <row r="750" spans="1:14" ht="15.75" customHeight="1" x14ac:dyDescent="0.25">
      <c r="A750" s="162"/>
      <c r="B750" s="162"/>
      <c r="C750" s="162"/>
      <c r="D750" s="162"/>
      <c r="E750" s="162"/>
      <c r="F750" s="162"/>
      <c r="G750" s="162"/>
      <c r="H750" s="162"/>
      <c r="I750" s="162"/>
      <c r="J750" s="162"/>
      <c r="K750" s="162"/>
      <c r="L750" s="162"/>
      <c r="M750" s="162"/>
      <c r="N750" s="162"/>
    </row>
    <row r="751" spans="1:14" ht="15.75" customHeight="1" x14ac:dyDescent="0.25">
      <c r="A751" s="162"/>
      <c r="B751" s="162"/>
      <c r="C751" s="162"/>
      <c r="D751" s="162"/>
      <c r="E751" s="162"/>
      <c r="F751" s="162"/>
      <c r="G751" s="162"/>
      <c r="H751" s="162"/>
      <c r="I751" s="162"/>
      <c r="J751" s="162"/>
      <c r="K751" s="162"/>
      <c r="L751" s="162"/>
      <c r="M751" s="162"/>
      <c r="N751" s="162"/>
    </row>
    <row r="752" spans="1:14" ht="15.75" customHeight="1" x14ac:dyDescent="0.25">
      <c r="A752" s="162"/>
      <c r="B752" s="162"/>
      <c r="C752" s="162"/>
      <c r="D752" s="162"/>
      <c r="E752" s="162"/>
      <c r="F752" s="162"/>
      <c r="G752" s="162"/>
      <c r="H752" s="162"/>
      <c r="I752" s="162"/>
      <c r="J752" s="162"/>
      <c r="K752" s="162"/>
      <c r="L752" s="162"/>
      <c r="M752" s="162"/>
      <c r="N752" s="162"/>
    </row>
    <row r="753" spans="1:14" ht="15.75" customHeight="1" x14ac:dyDescent="0.25">
      <c r="A753" s="162"/>
      <c r="B753" s="162"/>
      <c r="C753" s="162"/>
      <c r="D753" s="162"/>
      <c r="E753" s="162"/>
      <c r="F753" s="162"/>
      <c r="G753" s="162"/>
      <c r="H753" s="162"/>
      <c r="I753" s="162"/>
      <c r="J753" s="162"/>
      <c r="K753" s="162"/>
      <c r="L753" s="162"/>
      <c r="M753" s="162"/>
      <c r="N753" s="162"/>
    </row>
    <row r="754" spans="1:14" ht="15.75" customHeight="1" x14ac:dyDescent="0.25">
      <c r="A754" s="162"/>
      <c r="B754" s="162"/>
      <c r="C754" s="162"/>
      <c r="D754" s="162"/>
      <c r="E754" s="162"/>
      <c r="F754" s="162"/>
      <c r="G754" s="162"/>
      <c r="H754" s="162"/>
      <c r="I754" s="162"/>
      <c r="J754" s="162"/>
      <c r="K754" s="162"/>
      <c r="L754" s="162"/>
      <c r="M754" s="162"/>
      <c r="N754" s="162"/>
    </row>
    <row r="755" spans="1:14" ht="15.75" customHeight="1" x14ac:dyDescent="0.25">
      <c r="A755" s="162"/>
      <c r="B755" s="162"/>
      <c r="C755" s="162"/>
      <c r="D755" s="162"/>
      <c r="E755" s="162"/>
      <c r="F755" s="162"/>
      <c r="G755" s="162"/>
      <c r="H755" s="162"/>
      <c r="I755" s="162"/>
      <c r="J755" s="162"/>
      <c r="K755" s="162"/>
      <c r="L755" s="162"/>
      <c r="M755" s="162"/>
      <c r="N755" s="162"/>
    </row>
    <row r="756" spans="1:14" ht="15.75" customHeight="1" x14ac:dyDescent="0.25">
      <c r="A756" s="162"/>
      <c r="B756" s="162"/>
      <c r="C756" s="162"/>
      <c r="D756" s="162"/>
      <c r="E756" s="162"/>
      <c r="F756" s="162"/>
      <c r="G756" s="162"/>
      <c r="H756" s="162"/>
      <c r="I756" s="162"/>
      <c r="J756" s="162"/>
      <c r="K756" s="162"/>
      <c r="L756" s="162"/>
      <c r="M756" s="162"/>
      <c r="N756" s="162"/>
    </row>
    <row r="757" spans="1:14" ht="15.75" customHeight="1" x14ac:dyDescent="0.25">
      <c r="A757" s="162"/>
      <c r="B757" s="162"/>
      <c r="C757" s="162"/>
      <c r="D757" s="162"/>
      <c r="E757" s="162"/>
      <c r="F757" s="162"/>
      <c r="G757" s="162"/>
      <c r="H757" s="162"/>
      <c r="I757" s="162"/>
      <c r="J757" s="162"/>
      <c r="K757" s="162"/>
      <c r="L757" s="162"/>
      <c r="M757" s="162"/>
      <c r="N757" s="162"/>
    </row>
    <row r="758" spans="1:14" ht="15.75" customHeight="1" x14ac:dyDescent="0.25">
      <c r="A758" s="162"/>
      <c r="B758" s="162"/>
      <c r="C758" s="162"/>
      <c r="D758" s="162"/>
      <c r="E758" s="162"/>
      <c r="F758" s="162"/>
      <c r="G758" s="162"/>
      <c r="H758" s="162"/>
      <c r="I758" s="162"/>
      <c r="J758" s="162"/>
      <c r="K758" s="162"/>
      <c r="L758" s="162"/>
      <c r="M758" s="162"/>
      <c r="N758" s="162"/>
    </row>
    <row r="759" spans="1:14" ht="15.75" customHeight="1" x14ac:dyDescent="0.25">
      <c r="A759" s="162"/>
      <c r="B759" s="162"/>
      <c r="C759" s="162"/>
      <c r="D759" s="162"/>
      <c r="E759" s="162"/>
      <c r="F759" s="162"/>
      <c r="G759" s="162"/>
      <c r="H759" s="162"/>
      <c r="I759" s="162"/>
      <c r="J759" s="162"/>
      <c r="K759" s="162"/>
      <c r="L759" s="162"/>
      <c r="M759" s="162"/>
      <c r="N759" s="162"/>
    </row>
    <row r="760" spans="1:14" ht="15.75" customHeight="1" x14ac:dyDescent="0.25">
      <c r="A760" s="162"/>
      <c r="B760" s="162"/>
      <c r="C760" s="162"/>
      <c r="D760" s="162"/>
      <c r="E760" s="162"/>
      <c r="F760" s="162"/>
      <c r="G760" s="162"/>
      <c r="H760" s="162"/>
      <c r="I760" s="162"/>
      <c r="J760" s="162"/>
      <c r="K760" s="162"/>
      <c r="L760" s="162"/>
      <c r="M760" s="162"/>
      <c r="N760" s="162"/>
    </row>
    <row r="761" spans="1:14" ht="15.75" customHeight="1" x14ac:dyDescent="0.25">
      <c r="A761" s="162"/>
      <c r="B761" s="162"/>
      <c r="C761" s="162"/>
      <c r="D761" s="162"/>
      <c r="E761" s="162"/>
      <c r="F761" s="162"/>
      <c r="G761" s="162"/>
      <c r="H761" s="162"/>
      <c r="I761" s="162"/>
      <c r="J761" s="162"/>
      <c r="K761" s="162"/>
      <c r="L761" s="162"/>
      <c r="M761" s="162"/>
      <c r="N761" s="162"/>
    </row>
    <row r="762" spans="1:14" ht="15.75" customHeight="1" x14ac:dyDescent="0.25">
      <c r="A762" s="162"/>
      <c r="B762" s="162"/>
      <c r="C762" s="162"/>
      <c r="D762" s="162"/>
      <c r="E762" s="162"/>
      <c r="F762" s="162"/>
      <c r="G762" s="162"/>
      <c r="H762" s="162"/>
      <c r="I762" s="162"/>
      <c r="J762" s="162"/>
      <c r="K762" s="162"/>
      <c r="L762" s="162"/>
      <c r="M762" s="162"/>
      <c r="N762" s="162"/>
    </row>
    <row r="763" spans="1:14" ht="15.75" customHeight="1" x14ac:dyDescent="0.25">
      <c r="A763" s="162"/>
      <c r="B763" s="162"/>
      <c r="C763" s="162"/>
      <c r="D763" s="162"/>
      <c r="E763" s="162"/>
      <c r="F763" s="162"/>
      <c r="G763" s="162"/>
      <c r="H763" s="162"/>
      <c r="I763" s="162"/>
      <c r="J763" s="162"/>
      <c r="K763" s="162"/>
      <c r="L763" s="162"/>
      <c r="M763" s="162"/>
      <c r="N763" s="162"/>
    </row>
    <row r="764" spans="1:14" ht="15.75" customHeight="1" x14ac:dyDescent="0.25">
      <c r="A764" s="162"/>
      <c r="B764" s="162"/>
      <c r="C764" s="162"/>
      <c r="D764" s="162"/>
      <c r="E764" s="162"/>
      <c r="F764" s="162"/>
      <c r="G764" s="162"/>
      <c r="H764" s="162"/>
      <c r="I764" s="162"/>
      <c r="J764" s="162"/>
      <c r="K764" s="162"/>
      <c r="L764" s="162"/>
      <c r="M764" s="162"/>
      <c r="N764" s="162"/>
    </row>
    <row r="765" spans="1:14" ht="15.75" customHeight="1" x14ac:dyDescent="0.25">
      <c r="A765" s="162"/>
      <c r="B765" s="162"/>
      <c r="C765" s="162"/>
      <c r="D765" s="162"/>
      <c r="E765" s="162"/>
      <c r="F765" s="162"/>
      <c r="G765" s="162"/>
      <c r="H765" s="162"/>
      <c r="I765" s="162"/>
      <c r="J765" s="162"/>
      <c r="K765" s="162"/>
      <c r="L765" s="162"/>
      <c r="M765" s="162"/>
      <c r="N765" s="162"/>
    </row>
    <row r="766" spans="1:14" ht="15.75" customHeight="1" x14ac:dyDescent="0.25">
      <c r="A766" s="162"/>
      <c r="B766" s="162"/>
      <c r="C766" s="162"/>
      <c r="D766" s="162"/>
      <c r="E766" s="162"/>
      <c r="F766" s="162"/>
      <c r="G766" s="162"/>
      <c r="H766" s="162"/>
      <c r="I766" s="162"/>
      <c r="J766" s="162"/>
      <c r="K766" s="162"/>
      <c r="L766" s="162"/>
      <c r="M766" s="162"/>
      <c r="N766" s="162"/>
    </row>
    <row r="767" spans="1:14" ht="15.75" customHeight="1" x14ac:dyDescent="0.25">
      <c r="A767" s="162"/>
      <c r="B767" s="162"/>
      <c r="C767" s="162"/>
      <c r="D767" s="162"/>
      <c r="E767" s="162"/>
      <c r="F767" s="162"/>
      <c r="G767" s="162"/>
      <c r="H767" s="162"/>
      <c r="I767" s="162"/>
      <c r="J767" s="162"/>
      <c r="K767" s="162"/>
      <c r="L767" s="162"/>
      <c r="M767" s="162"/>
      <c r="N767" s="162"/>
    </row>
    <row r="768" spans="1:14" ht="15.75" customHeight="1" x14ac:dyDescent="0.25">
      <c r="A768" s="162"/>
      <c r="B768" s="162"/>
      <c r="C768" s="162"/>
      <c r="D768" s="162"/>
      <c r="E768" s="162"/>
      <c r="F768" s="162"/>
      <c r="G768" s="162"/>
      <c r="H768" s="162"/>
      <c r="I768" s="162"/>
      <c r="J768" s="162"/>
      <c r="K768" s="162"/>
      <c r="L768" s="162"/>
      <c r="M768" s="162"/>
      <c r="N768" s="162"/>
    </row>
    <row r="769" spans="1:14" ht="15.75" customHeight="1" x14ac:dyDescent="0.25">
      <c r="A769" s="162"/>
      <c r="B769" s="162"/>
      <c r="C769" s="162"/>
      <c r="D769" s="162"/>
      <c r="E769" s="162"/>
      <c r="F769" s="162"/>
      <c r="G769" s="162"/>
      <c r="H769" s="162"/>
      <c r="I769" s="162"/>
      <c r="J769" s="162"/>
      <c r="K769" s="162"/>
      <c r="L769" s="162"/>
      <c r="M769" s="162"/>
      <c r="N769" s="162"/>
    </row>
    <row r="770" spans="1:14" ht="15.75" customHeight="1" x14ac:dyDescent="0.25">
      <c r="A770" s="162"/>
      <c r="B770" s="162"/>
      <c r="C770" s="162"/>
      <c r="D770" s="162"/>
      <c r="E770" s="162"/>
      <c r="F770" s="162"/>
      <c r="G770" s="162"/>
      <c r="H770" s="162"/>
      <c r="I770" s="162"/>
      <c r="J770" s="162"/>
      <c r="K770" s="162"/>
      <c r="L770" s="162"/>
      <c r="M770" s="162"/>
      <c r="N770" s="162"/>
    </row>
    <row r="771" spans="1:14" ht="15.75" customHeight="1" x14ac:dyDescent="0.25">
      <c r="A771" s="162"/>
      <c r="B771" s="162"/>
      <c r="C771" s="162"/>
      <c r="D771" s="162"/>
      <c r="E771" s="162"/>
      <c r="F771" s="162"/>
      <c r="G771" s="162"/>
      <c r="H771" s="162"/>
      <c r="I771" s="162"/>
      <c r="J771" s="162"/>
      <c r="K771" s="162"/>
      <c r="L771" s="162"/>
      <c r="M771" s="162"/>
      <c r="N771" s="162"/>
    </row>
    <row r="772" spans="1:14" ht="15.75" customHeight="1" x14ac:dyDescent="0.25">
      <c r="A772" s="162"/>
      <c r="B772" s="162"/>
      <c r="C772" s="162"/>
      <c r="D772" s="162"/>
      <c r="E772" s="162"/>
      <c r="F772" s="162"/>
      <c r="G772" s="162"/>
      <c r="H772" s="162"/>
      <c r="I772" s="162"/>
      <c r="J772" s="162"/>
      <c r="K772" s="162"/>
      <c r="L772" s="162"/>
      <c r="M772" s="162"/>
      <c r="N772" s="162"/>
    </row>
    <row r="773" spans="1:14" ht="15.75" customHeight="1" x14ac:dyDescent="0.25">
      <c r="A773" s="162"/>
      <c r="B773" s="162"/>
      <c r="C773" s="162"/>
      <c r="D773" s="162"/>
      <c r="E773" s="162"/>
      <c r="F773" s="162"/>
      <c r="G773" s="162"/>
      <c r="H773" s="162"/>
      <c r="I773" s="162"/>
      <c r="J773" s="162"/>
      <c r="K773" s="162"/>
      <c r="L773" s="162"/>
      <c r="M773" s="162"/>
      <c r="N773" s="162"/>
    </row>
    <row r="774" spans="1:14" ht="15.75" customHeight="1" x14ac:dyDescent="0.25">
      <c r="A774" s="162"/>
      <c r="B774" s="162"/>
      <c r="C774" s="162"/>
      <c r="D774" s="162"/>
      <c r="E774" s="162"/>
      <c r="F774" s="162"/>
      <c r="G774" s="162"/>
      <c r="H774" s="162"/>
      <c r="I774" s="162"/>
      <c r="J774" s="162"/>
      <c r="K774" s="162"/>
      <c r="L774" s="162"/>
      <c r="M774" s="162"/>
      <c r="N774" s="162"/>
    </row>
    <row r="775" spans="1:14" ht="15.75" customHeight="1" x14ac:dyDescent="0.25">
      <c r="A775" s="162"/>
      <c r="B775" s="162"/>
      <c r="C775" s="162"/>
      <c r="D775" s="162"/>
      <c r="E775" s="162"/>
      <c r="F775" s="162"/>
      <c r="G775" s="162"/>
      <c r="H775" s="162"/>
      <c r="I775" s="162"/>
      <c r="J775" s="162"/>
      <c r="K775" s="162"/>
      <c r="L775" s="162"/>
      <c r="M775" s="162"/>
      <c r="N775" s="162"/>
    </row>
    <row r="776" spans="1:14" ht="15.75" customHeight="1" x14ac:dyDescent="0.25">
      <c r="A776" s="162"/>
      <c r="B776" s="162"/>
      <c r="C776" s="162"/>
      <c r="D776" s="162"/>
      <c r="E776" s="162"/>
      <c r="F776" s="162"/>
      <c r="G776" s="162"/>
      <c r="H776" s="162"/>
      <c r="I776" s="162"/>
      <c r="J776" s="162"/>
      <c r="K776" s="162"/>
      <c r="L776" s="162"/>
      <c r="M776" s="162"/>
      <c r="N776" s="162"/>
    </row>
    <row r="777" spans="1:14" ht="15.75" customHeight="1" x14ac:dyDescent="0.25">
      <c r="A777" s="162"/>
      <c r="B777" s="162"/>
      <c r="C777" s="162"/>
      <c r="D777" s="162"/>
      <c r="E777" s="162"/>
      <c r="F777" s="162"/>
      <c r="G777" s="162"/>
      <c r="H777" s="162"/>
      <c r="I777" s="162"/>
      <c r="J777" s="162"/>
      <c r="K777" s="162"/>
      <c r="L777" s="162"/>
      <c r="M777" s="162"/>
      <c r="N777" s="162"/>
    </row>
    <row r="778" spans="1:14" ht="15.75" customHeight="1" x14ac:dyDescent="0.25">
      <c r="A778" s="162"/>
      <c r="B778" s="162"/>
      <c r="C778" s="162"/>
      <c r="D778" s="162"/>
      <c r="E778" s="162"/>
      <c r="F778" s="162"/>
      <c r="G778" s="162"/>
      <c r="H778" s="162"/>
      <c r="I778" s="162"/>
      <c r="J778" s="162"/>
      <c r="K778" s="162"/>
      <c r="L778" s="162"/>
      <c r="M778" s="162"/>
      <c r="N778" s="162"/>
    </row>
    <row r="779" spans="1:14" ht="15.75" customHeight="1" x14ac:dyDescent="0.25">
      <c r="A779" s="162"/>
      <c r="B779" s="162"/>
      <c r="C779" s="162"/>
      <c r="D779" s="162"/>
      <c r="E779" s="162"/>
      <c r="F779" s="162"/>
      <c r="G779" s="162"/>
      <c r="H779" s="162"/>
      <c r="I779" s="162"/>
      <c r="J779" s="162"/>
      <c r="K779" s="162"/>
      <c r="L779" s="162"/>
      <c r="M779" s="162"/>
      <c r="N779" s="162"/>
    </row>
    <row r="780" spans="1:14" ht="15.75" customHeight="1" x14ac:dyDescent="0.25">
      <c r="A780" s="162"/>
      <c r="B780" s="162"/>
      <c r="C780" s="162"/>
      <c r="D780" s="162"/>
      <c r="E780" s="162"/>
      <c r="F780" s="162"/>
      <c r="G780" s="162"/>
      <c r="H780" s="162"/>
      <c r="I780" s="162"/>
      <c r="J780" s="162"/>
      <c r="K780" s="162"/>
      <c r="L780" s="162"/>
      <c r="M780" s="162"/>
      <c r="N780" s="162"/>
    </row>
    <row r="781" spans="1:14" ht="15.75" customHeight="1" x14ac:dyDescent="0.25">
      <c r="A781" s="162"/>
      <c r="B781" s="162"/>
      <c r="C781" s="162"/>
      <c r="D781" s="162"/>
      <c r="E781" s="162"/>
      <c r="F781" s="162"/>
      <c r="G781" s="162"/>
      <c r="H781" s="162"/>
      <c r="I781" s="162"/>
      <c r="J781" s="162"/>
      <c r="K781" s="162"/>
      <c r="L781" s="162"/>
      <c r="M781" s="162"/>
      <c r="N781" s="162"/>
    </row>
    <row r="782" spans="1:14" ht="15.75" customHeight="1" x14ac:dyDescent="0.25">
      <c r="A782" s="162"/>
      <c r="B782" s="162"/>
      <c r="C782" s="162"/>
      <c r="D782" s="162"/>
      <c r="E782" s="162"/>
      <c r="F782" s="162"/>
      <c r="G782" s="162"/>
      <c r="H782" s="162"/>
      <c r="I782" s="162"/>
      <c r="J782" s="162"/>
      <c r="K782" s="162"/>
      <c r="L782" s="162"/>
      <c r="M782" s="162"/>
      <c r="N782" s="162"/>
    </row>
    <row r="783" spans="1:14" ht="15.75" customHeight="1" x14ac:dyDescent="0.25">
      <c r="A783" s="162"/>
      <c r="B783" s="162"/>
      <c r="C783" s="162"/>
      <c r="D783" s="162"/>
      <c r="E783" s="162"/>
      <c r="F783" s="162"/>
      <c r="G783" s="162"/>
      <c r="H783" s="162"/>
      <c r="I783" s="162"/>
      <c r="J783" s="162"/>
      <c r="K783" s="162"/>
      <c r="L783" s="162"/>
      <c r="M783" s="162"/>
      <c r="N783" s="162"/>
    </row>
    <row r="784" spans="1:14" ht="15.75" customHeight="1" x14ac:dyDescent="0.25">
      <c r="A784" s="162"/>
      <c r="B784" s="162"/>
      <c r="C784" s="162"/>
      <c r="D784" s="162"/>
      <c r="E784" s="162"/>
      <c r="F784" s="162"/>
      <c r="G784" s="162"/>
      <c r="H784" s="162"/>
      <c r="I784" s="162"/>
      <c r="J784" s="162"/>
      <c r="K784" s="162"/>
      <c r="L784" s="162"/>
      <c r="M784" s="162"/>
      <c r="N784" s="162"/>
    </row>
    <row r="785" spans="1:14" ht="15.75" customHeight="1" x14ac:dyDescent="0.25">
      <c r="A785" s="162"/>
      <c r="B785" s="162"/>
      <c r="C785" s="162"/>
      <c r="D785" s="162"/>
      <c r="E785" s="162"/>
      <c r="F785" s="162"/>
      <c r="G785" s="162"/>
      <c r="H785" s="162"/>
      <c r="I785" s="162"/>
      <c r="J785" s="162"/>
      <c r="K785" s="162"/>
      <c r="L785" s="162"/>
      <c r="M785" s="162"/>
      <c r="N785" s="162"/>
    </row>
    <row r="786" spans="1:14" ht="15.75" customHeight="1" x14ac:dyDescent="0.25">
      <c r="A786" s="162"/>
      <c r="B786" s="162"/>
      <c r="C786" s="162"/>
      <c r="D786" s="162"/>
      <c r="E786" s="162"/>
      <c r="F786" s="162"/>
      <c r="G786" s="162"/>
      <c r="H786" s="162"/>
      <c r="I786" s="162"/>
      <c r="J786" s="162"/>
      <c r="K786" s="162"/>
      <c r="L786" s="162"/>
      <c r="M786" s="162"/>
      <c r="N786" s="162"/>
    </row>
    <row r="787" spans="1:14" ht="15.75" customHeight="1" x14ac:dyDescent="0.25">
      <c r="A787" s="162"/>
      <c r="B787" s="162"/>
      <c r="C787" s="162"/>
      <c r="D787" s="162"/>
      <c r="E787" s="162"/>
      <c r="F787" s="162"/>
      <c r="G787" s="162"/>
      <c r="H787" s="162"/>
      <c r="I787" s="162"/>
      <c r="J787" s="162"/>
      <c r="K787" s="162"/>
      <c r="L787" s="162"/>
      <c r="M787" s="162"/>
      <c r="N787" s="162"/>
    </row>
    <row r="788" spans="1:14" ht="15.75" customHeight="1" x14ac:dyDescent="0.25">
      <c r="A788" s="162"/>
      <c r="B788" s="162"/>
      <c r="C788" s="162"/>
      <c r="D788" s="162"/>
      <c r="E788" s="162"/>
      <c r="F788" s="162"/>
      <c r="G788" s="162"/>
      <c r="H788" s="162"/>
      <c r="I788" s="162"/>
      <c r="J788" s="162"/>
      <c r="K788" s="162"/>
      <c r="L788" s="162"/>
      <c r="M788" s="162"/>
      <c r="N788" s="162"/>
    </row>
    <row r="789" spans="1:14" ht="15.75" customHeight="1" x14ac:dyDescent="0.25">
      <c r="A789" s="162"/>
      <c r="B789" s="162"/>
      <c r="C789" s="162"/>
      <c r="D789" s="162"/>
      <c r="E789" s="162"/>
      <c r="F789" s="162"/>
      <c r="G789" s="162"/>
      <c r="H789" s="162"/>
      <c r="I789" s="162"/>
      <c r="J789" s="162"/>
      <c r="K789" s="162"/>
      <c r="L789" s="162"/>
      <c r="M789" s="162"/>
      <c r="N789" s="162"/>
    </row>
    <row r="790" spans="1:14" ht="15.75" customHeight="1" x14ac:dyDescent="0.25">
      <c r="A790" s="162"/>
      <c r="B790" s="162"/>
      <c r="C790" s="162"/>
      <c r="D790" s="162"/>
      <c r="E790" s="162"/>
      <c r="F790" s="162"/>
      <c r="G790" s="162"/>
      <c r="H790" s="162"/>
      <c r="I790" s="162"/>
      <c r="J790" s="162"/>
      <c r="K790" s="162"/>
      <c r="L790" s="162"/>
      <c r="M790" s="162"/>
      <c r="N790" s="162"/>
    </row>
    <row r="791" spans="1:14" ht="15.75" customHeight="1" x14ac:dyDescent="0.25">
      <c r="A791" s="162"/>
      <c r="B791" s="162"/>
      <c r="C791" s="162"/>
      <c r="D791" s="162"/>
      <c r="E791" s="162"/>
      <c r="F791" s="162"/>
      <c r="G791" s="162"/>
      <c r="H791" s="162"/>
      <c r="I791" s="162"/>
      <c r="J791" s="162"/>
      <c r="K791" s="162"/>
      <c r="L791" s="162"/>
      <c r="M791" s="162"/>
      <c r="N791" s="162"/>
    </row>
    <row r="792" spans="1:14" ht="15.75" customHeight="1" x14ac:dyDescent="0.25">
      <c r="A792" s="162"/>
      <c r="B792" s="162"/>
      <c r="C792" s="162"/>
      <c r="D792" s="162"/>
      <c r="E792" s="162"/>
      <c r="F792" s="162"/>
      <c r="G792" s="162"/>
      <c r="H792" s="162"/>
      <c r="I792" s="162"/>
      <c r="J792" s="162"/>
      <c r="K792" s="162"/>
      <c r="L792" s="162"/>
      <c r="M792" s="162"/>
      <c r="N792" s="162"/>
    </row>
    <row r="793" spans="1:14" ht="15.75" customHeight="1" x14ac:dyDescent="0.25">
      <c r="A793" s="162"/>
      <c r="B793" s="162"/>
      <c r="C793" s="162"/>
      <c r="D793" s="162"/>
      <c r="E793" s="162"/>
      <c r="F793" s="162"/>
      <c r="G793" s="162"/>
      <c r="H793" s="162"/>
      <c r="I793" s="162"/>
      <c r="J793" s="162"/>
      <c r="K793" s="162"/>
      <c r="L793" s="162"/>
      <c r="M793" s="162"/>
      <c r="N793" s="162"/>
    </row>
    <row r="794" spans="1:14" ht="15.75" customHeight="1" x14ac:dyDescent="0.25">
      <c r="A794" s="162"/>
      <c r="B794" s="162"/>
      <c r="C794" s="162"/>
      <c r="D794" s="162"/>
      <c r="E794" s="162"/>
      <c r="F794" s="162"/>
      <c r="G794" s="162"/>
      <c r="H794" s="162"/>
      <c r="I794" s="162"/>
      <c r="J794" s="162"/>
      <c r="K794" s="162"/>
      <c r="L794" s="162"/>
      <c r="M794" s="162"/>
      <c r="N794" s="162"/>
    </row>
    <row r="795" spans="1:14" ht="15.75" customHeight="1" x14ac:dyDescent="0.25">
      <c r="A795" s="162"/>
      <c r="B795" s="162"/>
      <c r="C795" s="162"/>
      <c r="D795" s="162"/>
      <c r="E795" s="162"/>
      <c r="F795" s="162"/>
      <c r="G795" s="162"/>
      <c r="H795" s="162"/>
      <c r="I795" s="162"/>
      <c r="J795" s="162"/>
      <c r="K795" s="162"/>
      <c r="L795" s="162"/>
      <c r="M795" s="162"/>
      <c r="N795" s="162"/>
    </row>
    <row r="796" spans="1:14" ht="15.75" customHeight="1" x14ac:dyDescent="0.25">
      <c r="A796" s="162"/>
      <c r="B796" s="162"/>
      <c r="C796" s="162"/>
      <c r="D796" s="162"/>
      <c r="E796" s="162"/>
      <c r="F796" s="162"/>
      <c r="G796" s="162"/>
      <c r="H796" s="162"/>
      <c r="I796" s="162"/>
      <c r="J796" s="162"/>
      <c r="K796" s="162"/>
      <c r="L796" s="162"/>
      <c r="M796" s="162"/>
      <c r="N796" s="162"/>
    </row>
    <row r="797" spans="1:14" ht="15.75" customHeight="1" x14ac:dyDescent="0.25">
      <c r="A797" s="162"/>
      <c r="B797" s="162"/>
      <c r="C797" s="162"/>
      <c r="D797" s="162"/>
      <c r="E797" s="162"/>
      <c r="F797" s="162"/>
      <c r="G797" s="162"/>
      <c r="H797" s="162"/>
      <c r="I797" s="162"/>
      <c r="J797" s="162"/>
      <c r="K797" s="162"/>
      <c r="L797" s="162"/>
      <c r="M797" s="162"/>
      <c r="N797" s="162"/>
    </row>
    <row r="798" spans="1:14" ht="15.75" customHeight="1" x14ac:dyDescent="0.25">
      <c r="A798" s="162"/>
      <c r="B798" s="162"/>
      <c r="C798" s="162"/>
      <c r="D798" s="162"/>
      <c r="E798" s="162"/>
      <c r="F798" s="162"/>
      <c r="G798" s="162"/>
      <c r="H798" s="162"/>
      <c r="I798" s="162"/>
      <c r="J798" s="162"/>
      <c r="K798" s="162"/>
      <c r="L798" s="162"/>
      <c r="M798" s="162"/>
      <c r="N798" s="162"/>
    </row>
    <row r="799" spans="1:14" ht="15.75" customHeight="1" x14ac:dyDescent="0.25">
      <c r="A799" s="162"/>
      <c r="B799" s="162"/>
      <c r="C799" s="162"/>
      <c r="D799" s="162"/>
      <c r="E799" s="162"/>
      <c r="F799" s="162"/>
      <c r="G799" s="162"/>
      <c r="H799" s="162"/>
      <c r="I799" s="162"/>
      <c r="J799" s="162"/>
      <c r="K799" s="162"/>
      <c r="L799" s="162"/>
      <c r="M799" s="162"/>
      <c r="N799" s="162"/>
    </row>
    <row r="800" spans="1:14" ht="15.75" customHeight="1" x14ac:dyDescent="0.25">
      <c r="A800" s="162"/>
      <c r="B800" s="162"/>
      <c r="C800" s="162"/>
      <c r="D800" s="162"/>
      <c r="E800" s="162"/>
      <c r="F800" s="162"/>
      <c r="G800" s="162"/>
      <c r="H800" s="162"/>
      <c r="I800" s="162"/>
      <c r="J800" s="162"/>
      <c r="K800" s="162"/>
      <c r="L800" s="162"/>
      <c r="M800" s="162"/>
      <c r="N800" s="162"/>
    </row>
    <row r="801" spans="1:14" ht="15.75" customHeight="1" x14ac:dyDescent="0.25">
      <c r="A801" s="162"/>
      <c r="B801" s="162"/>
      <c r="C801" s="162"/>
      <c r="D801" s="162"/>
      <c r="E801" s="162"/>
      <c r="F801" s="162"/>
      <c r="G801" s="162"/>
      <c r="H801" s="162"/>
      <c r="I801" s="162"/>
      <c r="J801" s="162"/>
      <c r="K801" s="162"/>
      <c r="L801" s="162"/>
      <c r="M801" s="162"/>
      <c r="N801" s="162"/>
    </row>
    <row r="802" spans="1:14" ht="15.75" customHeight="1" x14ac:dyDescent="0.25">
      <c r="A802" s="162"/>
      <c r="B802" s="162"/>
      <c r="C802" s="162"/>
      <c r="D802" s="162"/>
      <c r="E802" s="162"/>
      <c r="F802" s="162"/>
      <c r="G802" s="162"/>
      <c r="H802" s="162"/>
      <c r="I802" s="162"/>
      <c r="J802" s="162"/>
      <c r="K802" s="162"/>
      <c r="L802" s="162"/>
      <c r="M802" s="162"/>
      <c r="N802" s="162"/>
    </row>
    <row r="803" spans="1:14" ht="15.75" customHeight="1" x14ac:dyDescent="0.25">
      <c r="A803" s="162"/>
      <c r="B803" s="162"/>
      <c r="C803" s="162"/>
      <c r="D803" s="162"/>
      <c r="E803" s="162"/>
      <c r="F803" s="162"/>
      <c r="G803" s="162"/>
      <c r="H803" s="162"/>
      <c r="I803" s="162"/>
      <c r="J803" s="162"/>
      <c r="K803" s="162"/>
      <c r="L803" s="162"/>
      <c r="M803" s="162"/>
      <c r="N803" s="162"/>
    </row>
    <row r="804" spans="1:14" ht="15.75" customHeight="1" x14ac:dyDescent="0.25">
      <c r="A804" s="162"/>
      <c r="B804" s="162"/>
      <c r="C804" s="162"/>
      <c r="D804" s="162"/>
      <c r="E804" s="162"/>
      <c r="F804" s="162"/>
      <c r="G804" s="162"/>
      <c r="H804" s="162"/>
      <c r="I804" s="162"/>
      <c r="J804" s="162"/>
      <c r="K804" s="162"/>
      <c r="L804" s="162"/>
      <c r="M804" s="162"/>
      <c r="N804" s="162"/>
    </row>
    <row r="805" spans="1:14" ht="15.75" customHeight="1" x14ac:dyDescent="0.25">
      <c r="A805" s="162"/>
      <c r="B805" s="162"/>
      <c r="C805" s="162"/>
      <c r="D805" s="162"/>
      <c r="E805" s="162"/>
      <c r="F805" s="162"/>
      <c r="G805" s="162"/>
      <c r="H805" s="162"/>
      <c r="I805" s="162"/>
      <c r="J805" s="162"/>
      <c r="K805" s="162"/>
      <c r="L805" s="162"/>
      <c r="M805" s="162"/>
      <c r="N805" s="162"/>
    </row>
    <row r="806" spans="1:14" ht="15.75" customHeight="1" x14ac:dyDescent="0.25">
      <c r="A806" s="162"/>
      <c r="B806" s="162"/>
      <c r="C806" s="162"/>
      <c r="D806" s="162"/>
      <c r="E806" s="162"/>
      <c r="F806" s="162"/>
      <c r="G806" s="162"/>
      <c r="H806" s="162"/>
      <c r="I806" s="162"/>
      <c r="J806" s="162"/>
      <c r="K806" s="162"/>
      <c r="L806" s="162"/>
      <c r="M806" s="162"/>
      <c r="N806" s="162"/>
    </row>
    <row r="807" spans="1:14" ht="15.75" customHeight="1" x14ac:dyDescent="0.25">
      <c r="A807" s="162"/>
      <c r="B807" s="162"/>
      <c r="C807" s="162"/>
      <c r="D807" s="162"/>
      <c r="E807" s="162"/>
      <c r="F807" s="162"/>
      <c r="G807" s="162"/>
      <c r="H807" s="162"/>
      <c r="I807" s="162"/>
      <c r="J807" s="162"/>
      <c r="K807" s="162"/>
      <c r="L807" s="162"/>
      <c r="M807" s="162"/>
      <c r="N807" s="162"/>
    </row>
    <row r="808" spans="1:14" ht="15.75" customHeight="1" x14ac:dyDescent="0.25">
      <c r="A808" s="162"/>
      <c r="B808" s="162"/>
      <c r="C808" s="162"/>
      <c r="D808" s="162"/>
      <c r="E808" s="162"/>
      <c r="F808" s="162"/>
      <c r="G808" s="162"/>
      <c r="H808" s="162"/>
      <c r="I808" s="162"/>
      <c r="J808" s="162"/>
      <c r="K808" s="162"/>
      <c r="L808" s="162"/>
      <c r="M808" s="162"/>
      <c r="N808" s="162"/>
    </row>
    <row r="809" spans="1:14" ht="15.75" customHeight="1" x14ac:dyDescent="0.25">
      <c r="A809" s="162"/>
      <c r="B809" s="162"/>
      <c r="C809" s="162"/>
      <c r="D809" s="162"/>
      <c r="E809" s="162"/>
      <c r="F809" s="162"/>
      <c r="G809" s="162"/>
      <c r="H809" s="162"/>
      <c r="I809" s="162"/>
      <c r="J809" s="162"/>
      <c r="K809" s="162"/>
      <c r="L809" s="162"/>
      <c r="M809" s="162"/>
      <c r="N809" s="162"/>
    </row>
    <row r="810" spans="1:14" ht="15.75" customHeight="1" x14ac:dyDescent="0.25">
      <c r="A810" s="162"/>
      <c r="B810" s="162"/>
      <c r="C810" s="162"/>
      <c r="D810" s="162"/>
      <c r="E810" s="162"/>
      <c r="F810" s="162"/>
      <c r="G810" s="162"/>
      <c r="H810" s="162"/>
      <c r="I810" s="162"/>
      <c r="J810" s="162"/>
      <c r="K810" s="162"/>
      <c r="L810" s="162"/>
      <c r="M810" s="162"/>
      <c r="N810" s="162"/>
    </row>
    <row r="811" spans="1:14" ht="15.75" customHeight="1" x14ac:dyDescent="0.25">
      <c r="A811" s="162"/>
      <c r="B811" s="162"/>
      <c r="C811" s="162"/>
      <c r="D811" s="162"/>
      <c r="E811" s="162"/>
      <c r="F811" s="162"/>
      <c r="G811" s="162"/>
      <c r="H811" s="162"/>
      <c r="I811" s="162"/>
      <c r="J811" s="162"/>
      <c r="K811" s="162"/>
      <c r="L811" s="162"/>
      <c r="M811" s="162"/>
      <c r="N811" s="162"/>
    </row>
    <row r="812" spans="1:14" ht="15.75" customHeight="1" x14ac:dyDescent="0.25">
      <c r="A812" s="162"/>
      <c r="B812" s="162"/>
      <c r="C812" s="162"/>
      <c r="D812" s="162"/>
      <c r="E812" s="162"/>
      <c r="F812" s="162"/>
      <c r="G812" s="162"/>
      <c r="H812" s="162"/>
      <c r="I812" s="162"/>
      <c r="J812" s="162"/>
      <c r="K812" s="162"/>
      <c r="L812" s="162"/>
      <c r="M812" s="162"/>
      <c r="N812" s="162"/>
    </row>
    <row r="813" spans="1:14" ht="15.75" customHeight="1" x14ac:dyDescent="0.25">
      <c r="A813" s="162"/>
      <c r="B813" s="162"/>
      <c r="C813" s="162"/>
      <c r="D813" s="162"/>
      <c r="E813" s="162"/>
      <c r="F813" s="162"/>
      <c r="G813" s="162"/>
      <c r="H813" s="162"/>
      <c r="I813" s="162"/>
      <c r="J813" s="162"/>
      <c r="K813" s="162"/>
      <c r="L813" s="162"/>
      <c r="M813" s="162"/>
      <c r="N813" s="162"/>
    </row>
    <row r="814" spans="1:14" ht="15.75" customHeight="1" x14ac:dyDescent="0.25">
      <c r="A814" s="162"/>
      <c r="B814" s="162"/>
      <c r="C814" s="162"/>
      <c r="D814" s="162"/>
      <c r="E814" s="162"/>
      <c r="F814" s="162"/>
      <c r="G814" s="162"/>
      <c r="H814" s="162"/>
      <c r="I814" s="162"/>
      <c r="J814" s="162"/>
      <c r="K814" s="162"/>
      <c r="L814" s="162"/>
      <c r="M814" s="162"/>
      <c r="N814" s="162"/>
    </row>
    <row r="815" spans="1:14" ht="15.75" customHeight="1" x14ac:dyDescent="0.25">
      <c r="A815" s="162"/>
      <c r="B815" s="162"/>
      <c r="C815" s="162"/>
      <c r="D815" s="162"/>
      <c r="E815" s="162"/>
      <c r="F815" s="162"/>
      <c r="G815" s="162"/>
      <c r="H815" s="162"/>
      <c r="I815" s="162"/>
      <c r="J815" s="162"/>
      <c r="K815" s="162"/>
      <c r="L815" s="162"/>
      <c r="M815" s="162"/>
      <c r="N815" s="162"/>
    </row>
    <row r="816" spans="1:14" ht="15.75" customHeight="1" x14ac:dyDescent="0.25">
      <c r="A816" s="162"/>
      <c r="B816" s="162"/>
      <c r="C816" s="162"/>
      <c r="D816" s="162"/>
      <c r="E816" s="162"/>
      <c r="F816" s="162"/>
      <c r="G816" s="162"/>
      <c r="H816" s="162"/>
      <c r="I816" s="162"/>
      <c r="J816" s="162"/>
      <c r="K816" s="162"/>
      <c r="L816" s="162"/>
      <c r="M816" s="162"/>
      <c r="N816" s="162"/>
    </row>
    <row r="817" spans="1:14" ht="15.75" customHeight="1" x14ac:dyDescent="0.25">
      <c r="A817" s="162"/>
      <c r="B817" s="162"/>
      <c r="C817" s="162"/>
      <c r="D817" s="162"/>
      <c r="E817" s="162"/>
      <c r="F817" s="162"/>
      <c r="G817" s="162"/>
      <c r="H817" s="162"/>
      <c r="I817" s="162"/>
      <c r="J817" s="162"/>
      <c r="K817" s="162"/>
      <c r="L817" s="162"/>
      <c r="M817" s="162"/>
      <c r="N817" s="162"/>
    </row>
    <row r="818" spans="1:14" ht="15.75" customHeight="1" x14ac:dyDescent="0.25">
      <c r="A818" s="162"/>
      <c r="B818" s="162"/>
      <c r="C818" s="162"/>
      <c r="D818" s="162"/>
      <c r="E818" s="162"/>
      <c r="F818" s="162"/>
      <c r="G818" s="162"/>
      <c r="H818" s="162"/>
      <c r="I818" s="162"/>
      <c r="J818" s="162"/>
      <c r="K818" s="162"/>
      <c r="L818" s="162"/>
      <c r="M818" s="162"/>
      <c r="N818" s="162"/>
    </row>
    <row r="819" spans="1:14" ht="15.75" customHeight="1" x14ac:dyDescent="0.25">
      <c r="A819" s="162"/>
      <c r="B819" s="162"/>
      <c r="C819" s="162"/>
      <c r="D819" s="162"/>
      <c r="E819" s="162"/>
      <c r="F819" s="162"/>
      <c r="G819" s="162"/>
      <c r="H819" s="162"/>
      <c r="I819" s="162"/>
      <c r="J819" s="162"/>
      <c r="K819" s="162"/>
      <c r="L819" s="162"/>
      <c r="M819" s="162"/>
      <c r="N819" s="162"/>
    </row>
    <row r="820" spans="1:14" ht="15.75" customHeight="1" x14ac:dyDescent="0.25">
      <c r="A820" s="162"/>
      <c r="B820" s="162"/>
      <c r="C820" s="162"/>
      <c r="D820" s="162"/>
      <c r="E820" s="162"/>
      <c r="F820" s="162"/>
      <c r="G820" s="162"/>
      <c r="H820" s="162"/>
      <c r="I820" s="162"/>
      <c r="J820" s="162"/>
      <c r="K820" s="162"/>
      <c r="L820" s="162"/>
      <c r="M820" s="162"/>
      <c r="N820" s="162"/>
    </row>
    <row r="821" spans="1:14" ht="15.75" customHeight="1" x14ac:dyDescent="0.25">
      <c r="A821" s="162"/>
      <c r="B821" s="162"/>
      <c r="C821" s="162"/>
      <c r="D821" s="162"/>
      <c r="E821" s="162"/>
      <c r="F821" s="162"/>
      <c r="G821" s="162"/>
      <c r="H821" s="162"/>
      <c r="I821" s="162"/>
      <c r="J821" s="162"/>
      <c r="K821" s="162"/>
      <c r="L821" s="162"/>
      <c r="M821" s="162"/>
      <c r="N821" s="162"/>
    </row>
    <row r="822" spans="1:14" ht="15.75" customHeight="1" x14ac:dyDescent="0.25">
      <c r="A822" s="162"/>
      <c r="B822" s="162"/>
      <c r="C822" s="162"/>
      <c r="D822" s="162"/>
      <c r="E822" s="162"/>
      <c r="F822" s="162"/>
      <c r="G822" s="162"/>
      <c r="H822" s="162"/>
      <c r="I822" s="162"/>
      <c r="J822" s="162"/>
      <c r="K822" s="162"/>
      <c r="L822" s="162"/>
      <c r="M822" s="162"/>
      <c r="N822" s="162"/>
    </row>
    <row r="823" spans="1:14" ht="15.75" customHeight="1" x14ac:dyDescent="0.25">
      <c r="A823" s="162"/>
      <c r="B823" s="162"/>
      <c r="C823" s="162"/>
      <c r="D823" s="162"/>
      <c r="E823" s="162"/>
      <c r="F823" s="162"/>
      <c r="G823" s="162"/>
      <c r="H823" s="162"/>
      <c r="I823" s="162"/>
      <c r="J823" s="162"/>
      <c r="K823" s="162"/>
      <c r="L823" s="162"/>
      <c r="M823" s="162"/>
      <c r="N823" s="162"/>
    </row>
    <row r="824" spans="1:14" ht="15.75" customHeight="1" x14ac:dyDescent="0.25">
      <c r="A824" s="162"/>
      <c r="B824" s="162"/>
      <c r="C824" s="162"/>
      <c r="D824" s="162"/>
      <c r="E824" s="162"/>
      <c r="F824" s="162"/>
      <c r="G824" s="162"/>
      <c r="H824" s="162"/>
      <c r="I824" s="162"/>
      <c r="J824" s="162"/>
      <c r="K824" s="162"/>
      <c r="L824" s="162"/>
      <c r="M824" s="162"/>
      <c r="N824" s="162"/>
    </row>
    <row r="825" spans="1:14" ht="15.75" customHeight="1" x14ac:dyDescent="0.25">
      <c r="A825" s="162"/>
      <c r="B825" s="162"/>
      <c r="C825" s="162"/>
      <c r="D825" s="162"/>
      <c r="E825" s="162"/>
      <c r="F825" s="162"/>
      <c r="G825" s="162"/>
      <c r="H825" s="162"/>
      <c r="I825" s="162"/>
      <c r="J825" s="162"/>
      <c r="K825" s="162"/>
      <c r="L825" s="162"/>
      <c r="M825" s="162"/>
      <c r="N825" s="162"/>
    </row>
    <row r="826" spans="1:14" ht="15.75" customHeight="1" x14ac:dyDescent="0.25">
      <c r="A826" s="162"/>
      <c r="B826" s="162"/>
      <c r="C826" s="162"/>
      <c r="D826" s="162"/>
      <c r="E826" s="162"/>
      <c r="F826" s="162"/>
      <c r="G826" s="162"/>
      <c r="H826" s="162"/>
      <c r="I826" s="162"/>
      <c r="J826" s="162"/>
      <c r="K826" s="162"/>
      <c r="L826" s="162"/>
      <c r="M826" s="162"/>
      <c r="N826" s="162"/>
    </row>
    <row r="827" spans="1:14" ht="15.75" customHeight="1" x14ac:dyDescent="0.25">
      <c r="A827" s="162"/>
      <c r="B827" s="162"/>
      <c r="C827" s="162"/>
      <c r="D827" s="162"/>
      <c r="E827" s="162"/>
      <c r="F827" s="162"/>
      <c r="G827" s="162"/>
      <c r="H827" s="162"/>
      <c r="I827" s="162"/>
      <c r="J827" s="162"/>
      <c r="K827" s="162"/>
      <c r="L827" s="162"/>
      <c r="M827" s="162"/>
      <c r="N827" s="162"/>
    </row>
    <row r="828" spans="1:14" ht="15.75" customHeight="1" x14ac:dyDescent="0.25">
      <c r="A828" s="162"/>
      <c r="B828" s="162"/>
      <c r="C828" s="162"/>
      <c r="D828" s="162"/>
      <c r="E828" s="162"/>
      <c r="F828" s="162"/>
      <c r="G828" s="162"/>
      <c r="H828" s="162"/>
      <c r="I828" s="162"/>
      <c r="J828" s="162"/>
      <c r="K828" s="162"/>
      <c r="L828" s="162"/>
      <c r="M828" s="162"/>
      <c r="N828" s="162"/>
    </row>
    <row r="829" spans="1:14" ht="15.75" customHeight="1" x14ac:dyDescent="0.25">
      <c r="A829" s="162"/>
      <c r="B829" s="162"/>
      <c r="C829" s="162"/>
      <c r="D829" s="162"/>
      <c r="E829" s="162"/>
      <c r="F829" s="162"/>
      <c r="G829" s="162"/>
      <c r="H829" s="162"/>
      <c r="I829" s="162"/>
      <c r="J829" s="162"/>
      <c r="K829" s="162"/>
      <c r="L829" s="162"/>
      <c r="M829" s="162"/>
      <c r="N829" s="162"/>
    </row>
    <row r="830" spans="1:14" ht="15.75" customHeight="1" x14ac:dyDescent="0.25">
      <c r="A830" s="162"/>
      <c r="B830" s="162"/>
      <c r="C830" s="162"/>
      <c r="D830" s="162"/>
      <c r="E830" s="162"/>
      <c r="F830" s="162"/>
      <c r="G830" s="162"/>
      <c r="H830" s="162"/>
      <c r="I830" s="162"/>
      <c r="J830" s="162"/>
      <c r="K830" s="162"/>
      <c r="L830" s="162"/>
      <c r="M830" s="162"/>
      <c r="N830" s="162"/>
    </row>
    <row r="831" spans="1:14" ht="15.75" customHeight="1" x14ac:dyDescent="0.25">
      <c r="A831" s="162"/>
      <c r="B831" s="162"/>
      <c r="C831" s="162"/>
      <c r="D831" s="162"/>
      <c r="E831" s="162"/>
      <c r="F831" s="162"/>
      <c r="G831" s="162"/>
      <c r="H831" s="162"/>
      <c r="I831" s="162"/>
      <c r="J831" s="162"/>
      <c r="K831" s="162"/>
      <c r="L831" s="162"/>
      <c r="M831" s="162"/>
      <c r="N831" s="162"/>
    </row>
    <row r="832" spans="1:14" ht="15.75" customHeight="1" x14ac:dyDescent="0.25">
      <c r="A832" s="162"/>
      <c r="B832" s="162"/>
      <c r="C832" s="162"/>
      <c r="D832" s="162"/>
      <c r="E832" s="162"/>
      <c r="F832" s="162"/>
      <c r="G832" s="162"/>
      <c r="H832" s="162"/>
      <c r="I832" s="162"/>
      <c r="J832" s="162"/>
      <c r="K832" s="162"/>
      <c r="L832" s="162"/>
      <c r="M832" s="162"/>
      <c r="N832" s="162"/>
    </row>
    <row r="833" spans="1:14" ht="15.75" customHeight="1" x14ac:dyDescent="0.25">
      <c r="A833" s="162"/>
      <c r="B833" s="162"/>
      <c r="C833" s="162"/>
      <c r="D833" s="162"/>
      <c r="E833" s="162"/>
      <c r="F833" s="162"/>
      <c r="G833" s="162"/>
      <c r="H833" s="162"/>
      <c r="I833" s="162"/>
      <c r="J833" s="162"/>
      <c r="K833" s="162"/>
      <c r="L833" s="162"/>
      <c r="M833" s="162"/>
      <c r="N833" s="162"/>
    </row>
    <row r="834" spans="1:14" ht="15.75" customHeight="1" x14ac:dyDescent="0.25">
      <c r="A834" s="162"/>
      <c r="B834" s="162"/>
      <c r="C834" s="162"/>
      <c r="D834" s="162"/>
      <c r="E834" s="162"/>
      <c r="F834" s="162"/>
      <c r="G834" s="162"/>
      <c r="H834" s="162"/>
      <c r="I834" s="162"/>
      <c r="J834" s="162"/>
      <c r="K834" s="162"/>
      <c r="L834" s="162"/>
      <c r="M834" s="162"/>
      <c r="N834" s="162"/>
    </row>
    <row r="835" spans="1:14" ht="15.75" customHeight="1" x14ac:dyDescent="0.25">
      <c r="A835" s="162"/>
      <c r="B835" s="162"/>
      <c r="C835" s="162"/>
      <c r="D835" s="162"/>
      <c r="E835" s="162"/>
      <c r="F835" s="162"/>
      <c r="G835" s="162"/>
      <c r="H835" s="162"/>
      <c r="I835" s="162"/>
      <c r="J835" s="162"/>
      <c r="K835" s="162"/>
      <c r="L835" s="162"/>
      <c r="M835" s="162"/>
      <c r="N835" s="162"/>
    </row>
    <row r="836" spans="1:14" ht="15.75" customHeight="1" x14ac:dyDescent="0.25">
      <c r="A836" s="162"/>
      <c r="B836" s="162"/>
      <c r="C836" s="162"/>
      <c r="D836" s="162"/>
      <c r="E836" s="162"/>
      <c r="F836" s="162"/>
      <c r="G836" s="162"/>
      <c r="H836" s="162"/>
      <c r="I836" s="162"/>
      <c r="J836" s="162"/>
      <c r="K836" s="162"/>
      <c r="L836" s="162"/>
      <c r="M836" s="162"/>
      <c r="N836" s="162"/>
    </row>
    <row r="837" spans="1:14" ht="15.75" customHeight="1" x14ac:dyDescent="0.25">
      <c r="A837" s="162"/>
      <c r="B837" s="162"/>
      <c r="C837" s="162"/>
      <c r="D837" s="162"/>
      <c r="E837" s="162"/>
      <c r="F837" s="162"/>
      <c r="G837" s="162"/>
      <c r="H837" s="162"/>
      <c r="I837" s="162"/>
      <c r="J837" s="162"/>
      <c r="K837" s="162"/>
      <c r="L837" s="162"/>
      <c r="M837" s="162"/>
      <c r="N837" s="162"/>
    </row>
    <row r="838" spans="1:14" ht="15.75" customHeight="1" x14ac:dyDescent="0.25">
      <c r="A838" s="162"/>
      <c r="B838" s="162"/>
      <c r="C838" s="162"/>
      <c r="D838" s="162"/>
      <c r="E838" s="162"/>
      <c r="F838" s="162"/>
      <c r="G838" s="162"/>
      <c r="H838" s="162"/>
      <c r="I838" s="162"/>
      <c r="J838" s="162"/>
      <c r="K838" s="162"/>
      <c r="L838" s="162"/>
      <c r="M838" s="162"/>
      <c r="N838" s="162"/>
    </row>
    <row r="839" spans="1:14" ht="15.75" customHeight="1" x14ac:dyDescent="0.25">
      <c r="A839" s="162"/>
      <c r="B839" s="162"/>
      <c r="C839" s="162"/>
      <c r="D839" s="162"/>
      <c r="E839" s="162"/>
      <c r="F839" s="162"/>
      <c r="G839" s="162"/>
      <c r="H839" s="162"/>
      <c r="I839" s="162"/>
      <c r="J839" s="162"/>
      <c r="K839" s="162"/>
      <c r="L839" s="162"/>
      <c r="M839" s="162"/>
      <c r="N839" s="162"/>
    </row>
    <row r="840" spans="1:14" ht="15.75" customHeight="1" x14ac:dyDescent="0.25">
      <c r="A840" s="162"/>
      <c r="B840" s="162"/>
      <c r="C840" s="162"/>
      <c r="D840" s="162"/>
      <c r="E840" s="162"/>
      <c r="F840" s="162"/>
      <c r="G840" s="162"/>
      <c r="H840" s="162"/>
      <c r="I840" s="162"/>
      <c r="J840" s="162"/>
      <c r="K840" s="162"/>
      <c r="L840" s="162"/>
      <c r="M840" s="162"/>
      <c r="N840" s="162"/>
    </row>
    <row r="841" spans="1:14" ht="15.75" customHeight="1" x14ac:dyDescent="0.25">
      <c r="A841" s="162"/>
      <c r="B841" s="162"/>
      <c r="C841" s="162"/>
      <c r="D841" s="162"/>
      <c r="E841" s="162"/>
      <c r="F841" s="162"/>
      <c r="G841" s="162"/>
      <c r="H841" s="162"/>
      <c r="I841" s="162"/>
      <c r="J841" s="162"/>
      <c r="K841" s="162"/>
      <c r="L841" s="162"/>
      <c r="M841" s="162"/>
      <c r="N841" s="162"/>
    </row>
    <row r="842" spans="1:14" ht="15.75" customHeight="1" x14ac:dyDescent="0.25">
      <c r="A842" s="162"/>
      <c r="B842" s="162"/>
      <c r="C842" s="162"/>
      <c r="D842" s="162"/>
      <c r="E842" s="162"/>
      <c r="F842" s="162"/>
      <c r="G842" s="162"/>
      <c r="H842" s="162"/>
      <c r="I842" s="162"/>
      <c r="J842" s="162"/>
      <c r="K842" s="162"/>
      <c r="L842" s="162"/>
      <c r="M842" s="162"/>
      <c r="N842" s="162"/>
    </row>
    <row r="843" spans="1:14" ht="15.75" customHeight="1" x14ac:dyDescent="0.25">
      <c r="A843" s="162"/>
      <c r="B843" s="162"/>
      <c r="C843" s="162"/>
      <c r="D843" s="162"/>
      <c r="E843" s="162"/>
      <c r="F843" s="162"/>
      <c r="G843" s="162"/>
      <c r="H843" s="162"/>
      <c r="I843" s="162"/>
      <c r="J843" s="162"/>
      <c r="K843" s="162"/>
      <c r="L843" s="162"/>
      <c r="M843" s="162"/>
      <c r="N843" s="162"/>
    </row>
    <row r="844" spans="1:14" ht="15.75" customHeight="1" x14ac:dyDescent="0.25">
      <c r="A844" s="162"/>
      <c r="B844" s="162"/>
      <c r="C844" s="162"/>
      <c r="D844" s="162"/>
      <c r="E844" s="162"/>
      <c r="F844" s="162"/>
      <c r="G844" s="162"/>
      <c r="H844" s="162"/>
      <c r="I844" s="162"/>
      <c r="J844" s="162"/>
      <c r="K844" s="162"/>
      <c r="L844" s="162"/>
      <c r="M844" s="162"/>
      <c r="N844" s="162"/>
    </row>
    <row r="845" spans="1:14" ht="15.75" customHeight="1" x14ac:dyDescent="0.25">
      <c r="A845" s="162"/>
      <c r="B845" s="162"/>
      <c r="C845" s="162"/>
      <c r="D845" s="162"/>
      <c r="E845" s="162"/>
      <c r="F845" s="162"/>
      <c r="G845" s="162"/>
      <c r="H845" s="162"/>
      <c r="I845" s="162"/>
      <c r="J845" s="162"/>
      <c r="K845" s="162"/>
      <c r="L845" s="162"/>
      <c r="M845" s="162"/>
      <c r="N845" s="162"/>
    </row>
    <row r="846" spans="1:14" ht="15.75" customHeight="1" x14ac:dyDescent="0.25">
      <c r="A846" s="162"/>
      <c r="B846" s="162"/>
      <c r="C846" s="162"/>
      <c r="D846" s="162"/>
      <c r="E846" s="162"/>
      <c r="F846" s="162"/>
      <c r="G846" s="162"/>
      <c r="H846" s="162"/>
      <c r="I846" s="162"/>
      <c r="J846" s="162"/>
      <c r="K846" s="162"/>
      <c r="L846" s="162"/>
      <c r="M846" s="162"/>
      <c r="N846" s="162"/>
    </row>
    <row r="847" spans="1:14" ht="15.75" customHeight="1" x14ac:dyDescent="0.25">
      <c r="A847" s="162"/>
      <c r="B847" s="162"/>
      <c r="C847" s="162"/>
      <c r="D847" s="162"/>
      <c r="E847" s="162"/>
      <c r="F847" s="162"/>
      <c r="G847" s="162"/>
      <c r="H847" s="162"/>
      <c r="I847" s="162"/>
      <c r="J847" s="162"/>
      <c r="K847" s="162"/>
      <c r="L847" s="162"/>
      <c r="M847" s="162"/>
      <c r="N847" s="162"/>
    </row>
    <row r="848" spans="1:14" ht="15.75" customHeight="1" x14ac:dyDescent="0.25">
      <c r="A848" s="162"/>
      <c r="B848" s="162"/>
      <c r="C848" s="162"/>
      <c r="D848" s="162"/>
      <c r="E848" s="162"/>
      <c r="F848" s="162"/>
      <c r="G848" s="162"/>
      <c r="H848" s="162"/>
      <c r="I848" s="162"/>
      <c r="J848" s="162"/>
      <c r="K848" s="162"/>
      <c r="L848" s="162"/>
      <c r="M848" s="162"/>
      <c r="N848" s="162"/>
    </row>
    <row r="849" spans="1:14" ht="15.75" customHeight="1" x14ac:dyDescent="0.25">
      <c r="A849" s="162"/>
      <c r="B849" s="162"/>
      <c r="C849" s="162"/>
      <c r="D849" s="162"/>
      <c r="E849" s="162"/>
      <c r="F849" s="162"/>
      <c r="G849" s="162"/>
      <c r="H849" s="162"/>
      <c r="I849" s="162"/>
      <c r="J849" s="162"/>
      <c r="K849" s="162"/>
      <c r="L849" s="162"/>
      <c r="M849" s="162"/>
      <c r="N849" s="162"/>
    </row>
    <row r="850" spans="1:14" ht="15.75" customHeight="1" x14ac:dyDescent="0.25">
      <c r="A850" s="162"/>
      <c r="B850" s="162"/>
      <c r="C850" s="162"/>
      <c r="D850" s="162"/>
      <c r="E850" s="162"/>
      <c r="F850" s="162"/>
      <c r="G850" s="162"/>
      <c r="H850" s="162"/>
      <c r="I850" s="162"/>
      <c r="J850" s="162"/>
      <c r="K850" s="162"/>
      <c r="L850" s="162"/>
      <c r="M850" s="162"/>
      <c r="N850" s="162"/>
    </row>
    <row r="851" spans="1:14" ht="15.75" customHeight="1" x14ac:dyDescent="0.25">
      <c r="A851" s="162"/>
      <c r="B851" s="162"/>
      <c r="C851" s="162"/>
      <c r="D851" s="162"/>
      <c r="E851" s="162"/>
      <c r="F851" s="162"/>
      <c r="G851" s="162"/>
      <c r="H851" s="162"/>
      <c r="I851" s="162"/>
      <c r="J851" s="162"/>
      <c r="K851" s="162"/>
      <c r="L851" s="162"/>
      <c r="M851" s="162"/>
      <c r="N851" s="162"/>
    </row>
    <row r="852" spans="1:14" ht="15.75" customHeight="1" x14ac:dyDescent="0.25">
      <c r="A852" s="162"/>
      <c r="B852" s="162"/>
      <c r="C852" s="162"/>
      <c r="D852" s="162"/>
      <c r="E852" s="162"/>
      <c r="F852" s="162"/>
      <c r="G852" s="162"/>
      <c r="H852" s="162"/>
      <c r="I852" s="162"/>
      <c r="J852" s="162"/>
      <c r="K852" s="162"/>
      <c r="L852" s="162"/>
      <c r="M852" s="162"/>
      <c r="N852" s="162"/>
    </row>
    <row r="853" spans="1:14" ht="15.75" customHeight="1" x14ac:dyDescent="0.25">
      <c r="A853" s="162"/>
      <c r="B853" s="162"/>
      <c r="C853" s="162"/>
      <c r="D853" s="162"/>
      <c r="E853" s="162"/>
      <c r="F853" s="162"/>
      <c r="G853" s="162"/>
      <c r="H853" s="162"/>
      <c r="I853" s="162"/>
      <c r="J853" s="162"/>
      <c r="K853" s="162"/>
      <c r="L853" s="162"/>
      <c r="M853" s="162"/>
      <c r="N853" s="162"/>
    </row>
    <row r="854" spans="1:14" ht="15.75" customHeight="1" x14ac:dyDescent="0.25">
      <c r="A854" s="162"/>
      <c r="B854" s="162"/>
      <c r="C854" s="162"/>
      <c r="D854" s="162"/>
      <c r="E854" s="162"/>
      <c r="F854" s="162"/>
      <c r="G854" s="162"/>
      <c r="H854" s="162"/>
      <c r="I854" s="162"/>
      <c r="J854" s="162"/>
      <c r="K854" s="162"/>
      <c r="L854" s="162"/>
      <c r="M854" s="162"/>
      <c r="N854" s="162"/>
    </row>
    <row r="855" spans="1:14" ht="15.75" customHeight="1" x14ac:dyDescent="0.25">
      <c r="A855" s="162"/>
      <c r="B855" s="162"/>
      <c r="C855" s="162"/>
      <c r="D855" s="162"/>
      <c r="E855" s="162"/>
      <c r="F855" s="162"/>
      <c r="G855" s="162"/>
      <c r="H855" s="162"/>
      <c r="I855" s="162"/>
      <c r="J855" s="162"/>
      <c r="K855" s="162"/>
      <c r="L855" s="162"/>
      <c r="M855" s="162"/>
      <c r="N855" s="162"/>
    </row>
    <row r="856" spans="1:14" ht="15.75" customHeight="1" x14ac:dyDescent="0.25">
      <c r="A856" s="162"/>
      <c r="B856" s="162"/>
      <c r="C856" s="162"/>
      <c r="D856" s="162"/>
      <c r="E856" s="162"/>
      <c r="F856" s="162"/>
      <c r="G856" s="162"/>
      <c r="H856" s="162"/>
      <c r="I856" s="162"/>
      <c r="J856" s="162"/>
      <c r="K856" s="162"/>
      <c r="L856" s="162"/>
      <c r="M856" s="162"/>
      <c r="N856" s="162"/>
    </row>
    <row r="857" spans="1:14" ht="15.75" customHeight="1" x14ac:dyDescent="0.25">
      <c r="A857" s="162"/>
      <c r="B857" s="162"/>
      <c r="C857" s="162"/>
      <c r="D857" s="162"/>
      <c r="E857" s="162"/>
      <c r="F857" s="162"/>
      <c r="G857" s="162"/>
      <c r="H857" s="162"/>
      <c r="I857" s="162"/>
      <c r="J857" s="162"/>
      <c r="K857" s="162"/>
      <c r="L857" s="162"/>
      <c r="M857" s="162"/>
      <c r="N857" s="162"/>
    </row>
    <row r="858" spans="1:14" ht="15.75" customHeight="1" x14ac:dyDescent="0.25">
      <c r="A858" s="162"/>
      <c r="B858" s="162"/>
      <c r="C858" s="162"/>
      <c r="D858" s="162"/>
      <c r="E858" s="162"/>
      <c r="F858" s="162"/>
      <c r="G858" s="162"/>
      <c r="H858" s="162"/>
      <c r="I858" s="162"/>
      <c r="J858" s="162"/>
      <c r="K858" s="162"/>
      <c r="L858" s="162"/>
      <c r="M858" s="162"/>
      <c r="N858" s="162"/>
    </row>
    <row r="859" spans="1:14" ht="15.75" customHeight="1" x14ac:dyDescent="0.25">
      <c r="A859" s="162"/>
      <c r="B859" s="162"/>
      <c r="C859" s="162"/>
      <c r="D859" s="162"/>
      <c r="E859" s="162"/>
      <c r="F859" s="162"/>
      <c r="G859" s="162"/>
      <c r="H859" s="162"/>
      <c r="I859" s="162"/>
      <c r="J859" s="162"/>
      <c r="K859" s="162"/>
      <c r="L859" s="162"/>
      <c r="M859" s="162"/>
      <c r="N859" s="162"/>
    </row>
    <row r="860" spans="1:14" ht="15.75" customHeight="1" x14ac:dyDescent="0.25">
      <c r="A860" s="162"/>
      <c r="B860" s="162"/>
      <c r="C860" s="162"/>
      <c r="D860" s="162"/>
      <c r="E860" s="162"/>
      <c r="F860" s="162"/>
      <c r="G860" s="162"/>
      <c r="H860" s="162"/>
      <c r="I860" s="162"/>
      <c r="J860" s="162"/>
      <c r="K860" s="162"/>
      <c r="L860" s="162"/>
      <c r="M860" s="162"/>
      <c r="N860" s="162"/>
    </row>
    <row r="861" spans="1:14" ht="15.75" customHeight="1" x14ac:dyDescent="0.25">
      <c r="A861" s="162"/>
      <c r="B861" s="162"/>
      <c r="C861" s="162"/>
      <c r="D861" s="162"/>
      <c r="E861" s="162"/>
      <c r="F861" s="162"/>
      <c r="G861" s="162"/>
      <c r="H861" s="162"/>
      <c r="I861" s="162"/>
      <c r="J861" s="162"/>
      <c r="K861" s="162"/>
      <c r="L861" s="162"/>
      <c r="M861" s="162"/>
      <c r="N861" s="162"/>
    </row>
    <row r="862" spans="1:14" ht="15.75" customHeight="1" x14ac:dyDescent="0.25">
      <c r="A862" s="162"/>
      <c r="B862" s="162"/>
      <c r="C862" s="162"/>
      <c r="D862" s="162"/>
      <c r="E862" s="162"/>
      <c r="F862" s="162"/>
      <c r="G862" s="162"/>
      <c r="H862" s="162"/>
      <c r="I862" s="162"/>
      <c r="J862" s="162"/>
      <c r="K862" s="162"/>
      <c r="L862" s="162"/>
      <c r="M862" s="162"/>
      <c r="N862" s="162"/>
    </row>
    <row r="863" spans="1:14" ht="15.75" customHeight="1" x14ac:dyDescent="0.25">
      <c r="A863" s="162"/>
      <c r="B863" s="162"/>
      <c r="C863" s="162"/>
      <c r="D863" s="162"/>
      <c r="E863" s="162"/>
      <c r="F863" s="162"/>
      <c r="G863" s="162"/>
      <c r="H863" s="162"/>
      <c r="I863" s="162"/>
      <c r="J863" s="162"/>
      <c r="K863" s="162"/>
      <c r="L863" s="162"/>
      <c r="M863" s="162"/>
      <c r="N863" s="162"/>
    </row>
    <row r="864" spans="1:14" ht="15.75" customHeight="1" x14ac:dyDescent="0.25">
      <c r="A864" s="162"/>
      <c r="B864" s="162"/>
      <c r="C864" s="162"/>
      <c r="D864" s="162"/>
      <c r="E864" s="162"/>
      <c r="F864" s="162"/>
      <c r="G864" s="162"/>
      <c r="H864" s="162"/>
      <c r="I864" s="162"/>
      <c r="J864" s="162"/>
      <c r="K864" s="162"/>
      <c r="L864" s="162"/>
      <c r="M864" s="162"/>
      <c r="N864" s="162"/>
    </row>
    <row r="865" spans="1:14" ht="15.75" customHeight="1" x14ac:dyDescent="0.25">
      <c r="A865" s="162"/>
      <c r="B865" s="162"/>
      <c r="C865" s="162"/>
      <c r="D865" s="162"/>
      <c r="E865" s="162"/>
      <c r="F865" s="162"/>
      <c r="G865" s="162"/>
      <c r="H865" s="162"/>
      <c r="I865" s="162"/>
      <c r="J865" s="162"/>
      <c r="K865" s="162"/>
      <c r="L865" s="162"/>
      <c r="M865" s="162"/>
      <c r="N865" s="162"/>
    </row>
    <row r="866" spans="1:14" ht="15.75" customHeight="1" x14ac:dyDescent="0.25">
      <c r="A866" s="162"/>
      <c r="B866" s="162"/>
      <c r="C866" s="162"/>
      <c r="D866" s="162"/>
      <c r="E866" s="162"/>
      <c r="F866" s="162"/>
      <c r="G866" s="162"/>
      <c r="H866" s="162"/>
      <c r="I866" s="162"/>
      <c r="J866" s="162"/>
      <c r="K866" s="162"/>
      <c r="L866" s="162"/>
      <c r="M866" s="162"/>
      <c r="N866" s="162"/>
    </row>
    <row r="867" spans="1:14" ht="15.75" customHeight="1" x14ac:dyDescent="0.25">
      <c r="A867" s="162"/>
      <c r="B867" s="162"/>
      <c r="C867" s="162"/>
      <c r="D867" s="162"/>
      <c r="E867" s="162"/>
      <c r="F867" s="162"/>
      <c r="G867" s="162"/>
      <c r="H867" s="162"/>
      <c r="I867" s="162"/>
      <c r="J867" s="162"/>
      <c r="K867" s="162"/>
      <c r="L867" s="162"/>
      <c r="M867" s="162"/>
      <c r="N867" s="162"/>
    </row>
    <row r="868" spans="1:14" ht="15.75" customHeight="1" x14ac:dyDescent="0.25">
      <c r="A868" s="162"/>
      <c r="B868" s="162"/>
      <c r="C868" s="162"/>
      <c r="D868" s="162"/>
      <c r="E868" s="162"/>
      <c r="F868" s="162"/>
      <c r="G868" s="162"/>
      <c r="H868" s="162"/>
      <c r="I868" s="162"/>
      <c r="J868" s="162"/>
      <c r="K868" s="162"/>
      <c r="L868" s="162"/>
      <c r="M868" s="162"/>
      <c r="N868" s="162"/>
    </row>
    <row r="869" spans="1:14" ht="15.75" customHeight="1" x14ac:dyDescent="0.25">
      <c r="A869" s="162"/>
      <c r="B869" s="162"/>
      <c r="C869" s="162"/>
      <c r="D869" s="162"/>
      <c r="E869" s="162"/>
      <c r="F869" s="162"/>
      <c r="G869" s="162"/>
      <c r="H869" s="162"/>
      <c r="I869" s="162"/>
      <c r="J869" s="162"/>
      <c r="K869" s="162"/>
      <c r="L869" s="162"/>
      <c r="M869" s="162"/>
      <c r="N869" s="162"/>
    </row>
    <row r="870" spans="1:14" ht="15.75" customHeight="1" x14ac:dyDescent="0.25">
      <c r="A870" s="162"/>
      <c r="B870" s="162"/>
      <c r="C870" s="162"/>
      <c r="D870" s="162"/>
      <c r="E870" s="162"/>
      <c r="F870" s="162"/>
      <c r="G870" s="162"/>
      <c r="H870" s="162"/>
      <c r="I870" s="162"/>
      <c r="J870" s="162"/>
      <c r="K870" s="162"/>
      <c r="L870" s="162"/>
      <c r="M870" s="162"/>
      <c r="N870" s="162"/>
    </row>
    <row r="871" spans="1:14" ht="15.75" customHeight="1" x14ac:dyDescent="0.25">
      <c r="A871" s="162"/>
      <c r="B871" s="162"/>
      <c r="C871" s="162"/>
      <c r="D871" s="162"/>
      <c r="E871" s="162"/>
      <c r="F871" s="162"/>
      <c r="G871" s="162"/>
      <c r="H871" s="162"/>
      <c r="I871" s="162"/>
      <c r="J871" s="162"/>
      <c r="K871" s="162"/>
      <c r="L871" s="162"/>
      <c r="M871" s="162"/>
      <c r="N871" s="162"/>
    </row>
    <row r="872" spans="1:14" ht="15.75" customHeight="1" x14ac:dyDescent="0.25">
      <c r="A872" s="162"/>
      <c r="B872" s="162"/>
      <c r="C872" s="162"/>
      <c r="D872" s="162"/>
      <c r="E872" s="162"/>
      <c r="F872" s="162"/>
      <c r="G872" s="162"/>
      <c r="H872" s="162"/>
      <c r="I872" s="162"/>
      <c r="J872" s="162"/>
      <c r="K872" s="162"/>
      <c r="L872" s="162"/>
      <c r="M872" s="162"/>
      <c r="N872" s="162"/>
    </row>
    <row r="873" spans="1:14" ht="15.75" customHeight="1" x14ac:dyDescent="0.25">
      <c r="A873" s="162"/>
      <c r="B873" s="162"/>
      <c r="C873" s="162"/>
      <c r="D873" s="162"/>
      <c r="E873" s="162"/>
      <c r="F873" s="162"/>
      <c r="G873" s="162"/>
      <c r="H873" s="162"/>
      <c r="I873" s="162"/>
      <c r="J873" s="162"/>
      <c r="K873" s="162"/>
      <c r="L873" s="162"/>
      <c r="M873" s="162"/>
      <c r="N873" s="162"/>
    </row>
    <row r="874" spans="1:14" ht="15.75" customHeight="1" x14ac:dyDescent="0.25">
      <c r="A874" s="162"/>
      <c r="B874" s="162"/>
      <c r="C874" s="162"/>
      <c r="D874" s="162"/>
      <c r="E874" s="162"/>
      <c r="F874" s="162"/>
      <c r="G874" s="162"/>
      <c r="H874" s="162"/>
      <c r="I874" s="162"/>
      <c r="J874" s="162"/>
      <c r="K874" s="162"/>
      <c r="L874" s="162"/>
      <c r="M874" s="162"/>
      <c r="N874" s="162"/>
    </row>
    <row r="875" spans="1:14" ht="15.75" customHeight="1" x14ac:dyDescent="0.25">
      <c r="A875" s="162"/>
      <c r="B875" s="162"/>
      <c r="C875" s="162"/>
      <c r="D875" s="162"/>
      <c r="E875" s="162"/>
      <c r="F875" s="162"/>
      <c r="G875" s="162"/>
      <c r="H875" s="162"/>
      <c r="I875" s="162"/>
      <c r="J875" s="162"/>
      <c r="K875" s="162"/>
      <c r="L875" s="162"/>
      <c r="M875" s="162"/>
      <c r="N875" s="162"/>
    </row>
    <row r="876" spans="1:14" ht="15.75" customHeight="1" x14ac:dyDescent="0.25">
      <c r="A876" s="162"/>
      <c r="B876" s="162"/>
      <c r="C876" s="162"/>
      <c r="D876" s="162"/>
      <c r="E876" s="162"/>
      <c r="F876" s="162"/>
      <c r="G876" s="162"/>
      <c r="H876" s="162"/>
      <c r="I876" s="162"/>
      <c r="J876" s="162"/>
      <c r="K876" s="162"/>
      <c r="L876" s="162"/>
      <c r="M876" s="162"/>
      <c r="N876" s="162"/>
    </row>
    <row r="877" spans="1:14" ht="15.75" customHeight="1" x14ac:dyDescent="0.25">
      <c r="A877" s="162"/>
      <c r="B877" s="162"/>
      <c r="C877" s="162"/>
      <c r="D877" s="162"/>
      <c r="E877" s="162"/>
      <c r="F877" s="162"/>
      <c r="G877" s="162"/>
      <c r="H877" s="162"/>
      <c r="I877" s="162"/>
      <c r="J877" s="162"/>
      <c r="K877" s="162"/>
      <c r="L877" s="162"/>
      <c r="M877" s="162"/>
      <c r="N877" s="162"/>
    </row>
    <row r="878" spans="1:14" ht="15.75" customHeight="1" x14ac:dyDescent="0.25">
      <c r="A878" s="162"/>
      <c r="B878" s="162"/>
      <c r="C878" s="162"/>
      <c r="D878" s="162"/>
      <c r="E878" s="162"/>
      <c r="F878" s="162"/>
      <c r="G878" s="162"/>
      <c r="H878" s="162"/>
      <c r="I878" s="162"/>
      <c r="J878" s="162"/>
      <c r="K878" s="162"/>
      <c r="L878" s="162"/>
      <c r="M878" s="162"/>
      <c r="N878" s="162"/>
    </row>
    <row r="879" spans="1:14" ht="15.75" customHeight="1" x14ac:dyDescent="0.25">
      <c r="A879" s="162"/>
      <c r="B879" s="162"/>
      <c r="C879" s="162"/>
      <c r="D879" s="162"/>
      <c r="E879" s="162"/>
      <c r="F879" s="162"/>
      <c r="G879" s="162"/>
      <c r="H879" s="162"/>
      <c r="I879" s="162"/>
      <c r="J879" s="162"/>
      <c r="K879" s="162"/>
      <c r="L879" s="162"/>
      <c r="M879" s="162"/>
      <c r="N879" s="162"/>
    </row>
    <row r="880" spans="1:14" ht="15.75" customHeight="1" x14ac:dyDescent="0.25">
      <c r="A880" s="162"/>
      <c r="B880" s="162"/>
      <c r="C880" s="162"/>
      <c r="D880" s="162"/>
      <c r="E880" s="162"/>
      <c r="F880" s="162"/>
      <c r="G880" s="162"/>
      <c r="H880" s="162"/>
      <c r="I880" s="162"/>
      <c r="J880" s="162"/>
      <c r="K880" s="162"/>
      <c r="L880" s="162"/>
      <c r="M880" s="162"/>
      <c r="N880" s="162"/>
    </row>
    <row r="881" spans="1:14" ht="15.75" customHeight="1" x14ac:dyDescent="0.25">
      <c r="A881" s="162"/>
      <c r="B881" s="162"/>
      <c r="C881" s="162"/>
      <c r="D881" s="162"/>
      <c r="E881" s="162"/>
      <c r="F881" s="162"/>
      <c r="G881" s="162"/>
      <c r="H881" s="162"/>
      <c r="I881" s="162"/>
      <c r="J881" s="162"/>
      <c r="K881" s="162"/>
      <c r="L881" s="162"/>
      <c r="M881" s="162"/>
      <c r="N881" s="162"/>
    </row>
    <row r="882" spans="1:14" ht="15.75" customHeight="1" x14ac:dyDescent="0.25">
      <c r="A882" s="162"/>
      <c r="B882" s="162"/>
      <c r="C882" s="162"/>
      <c r="D882" s="162"/>
      <c r="E882" s="162"/>
      <c r="F882" s="162"/>
      <c r="G882" s="162"/>
      <c r="H882" s="162"/>
      <c r="I882" s="162"/>
      <c r="J882" s="162"/>
      <c r="K882" s="162"/>
      <c r="L882" s="162"/>
      <c r="M882" s="162"/>
      <c r="N882" s="162"/>
    </row>
    <row r="883" spans="1:14" ht="15.75" customHeight="1" x14ac:dyDescent="0.25">
      <c r="A883" s="162"/>
      <c r="B883" s="162"/>
      <c r="C883" s="162"/>
      <c r="D883" s="162"/>
      <c r="E883" s="162"/>
      <c r="F883" s="162"/>
      <c r="G883" s="162"/>
      <c r="H883" s="162"/>
      <c r="I883" s="162"/>
      <c r="J883" s="162"/>
      <c r="K883" s="162"/>
      <c r="L883" s="162"/>
      <c r="M883" s="162"/>
      <c r="N883" s="162"/>
    </row>
    <row r="884" spans="1:14" ht="15.75" customHeight="1" x14ac:dyDescent="0.25">
      <c r="A884" s="162"/>
      <c r="B884" s="162"/>
      <c r="C884" s="162"/>
      <c r="D884" s="162"/>
      <c r="E884" s="162"/>
      <c r="F884" s="162"/>
      <c r="G884" s="162"/>
      <c r="H884" s="162"/>
      <c r="I884" s="162"/>
      <c r="J884" s="162"/>
      <c r="K884" s="162"/>
      <c r="L884" s="162"/>
      <c r="M884" s="162"/>
      <c r="N884" s="162"/>
    </row>
    <row r="885" spans="1:14" ht="15.75" customHeight="1" x14ac:dyDescent="0.25">
      <c r="A885" s="162"/>
      <c r="B885" s="162"/>
      <c r="C885" s="162"/>
      <c r="D885" s="162"/>
      <c r="E885" s="162"/>
      <c r="F885" s="162"/>
      <c r="G885" s="162"/>
      <c r="H885" s="162"/>
      <c r="I885" s="162"/>
      <c r="J885" s="162"/>
      <c r="K885" s="162"/>
      <c r="L885" s="162"/>
      <c r="M885" s="162"/>
      <c r="N885" s="162"/>
    </row>
    <row r="886" spans="1:14" ht="15.75" customHeight="1" x14ac:dyDescent="0.25">
      <c r="A886" s="162"/>
      <c r="B886" s="162"/>
      <c r="C886" s="162"/>
      <c r="D886" s="162"/>
      <c r="E886" s="162"/>
      <c r="F886" s="162"/>
      <c r="G886" s="162"/>
      <c r="H886" s="162"/>
      <c r="I886" s="162"/>
      <c r="J886" s="162"/>
      <c r="K886" s="162"/>
      <c r="L886" s="162"/>
      <c r="M886" s="162"/>
      <c r="N886" s="162"/>
    </row>
    <row r="887" spans="1:14" ht="15.75" customHeight="1" x14ac:dyDescent="0.25">
      <c r="A887" s="162"/>
      <c r="B887" s="162"/>
      <c r="C887" s="162"/>
      <c r="D887" s="162"/>
      <c r="E887" s="162"/>
      <c r="F887" s="162"/>
      <c r="G887" s="162"/>
      <c r="H887" s="162"/>
      <c r="I887" s="162"/>
      <c r="J887" s="162"/>
      <c r="K887" s="162"/>
      <c r="L887" s="162"/>
      <c r="M887" s="162"/>
      <c r="N887" s="162"/>
    </row>
    <row r="888" spans="1:14" ht="15.75" customHeight="1" x14ac:dyDescent="0.25">
      <c r="A888" s="162"/>
      <c r="B888" s="162"/>
      <c r="C888" s="162"/>
      <c r="D888" s="162"/>
      <c r="E888" s="162"/>
      <c r="F888" s="162"/>
      <c r="G888" s="162"/>
      <c r="H888" s="162"/>
      <c r="I888" s="162"/>
      <c r="J888" s="162"/>
      <c r="K888" s="162"/>
      <c r="L888" s="162"/>
      <c r="M888" s="162"/>
      <c r="N888" s="162"/>
    </row>
    <row r="889" spans="1:14" ht="15.75" customHeight="1" x14ac:dyDescent="0.25">
      <c r="A889" s="162"/>
      <c r="B889" s="162"/>
      <c r="C889" s="162"/>
      <c r="D889" s="162"/>
      <c r="E889" s="162"/>
      <c r="F889" s="162"/>
      <c r="G889" s="162"/>
      <c r="H889" s="162"/>
      <c r="I889" s="162"/>
      <c r="J889" s="162"/>
      <c r="K889" s="162"/>
      <c r="L889" s="162"/>
      <c r="M889" s="162"/>
      <c r="N889" s="162"/>
    </row>
    <row r="890" spans="1:14" ht="15.75" customHeight="1" x14ac:dyDescent="0.25">
      <c r="A890" s="162"/>
      <c r="B890" s="162"/>
      <c r="C890" s="162"/>
      <c r="D890" s="162"/>
      <c r="E890" s="162"/>
      <c r="F890" s="162"/>
      <c r="G890" s="162"/>
      <c r="H890" s="162"/>
      <c r="I890" s="162"/>
      <c r="J890" s="162"/>
      <c r="K890" s="162"/>
      <c r="L890" s="162"/>
      <c r="M890" s="162"/>
      <c r="N890" s="162"/>
    </row>
    <row r="891" spans="1:14" ht="15.75" customHeight="1" x14ac:dyDescent="0.25">
      <c r="A891" s="162"/>
      <c r="B891" s="162"/>
      <c r="C891" s="162"/>
      <c r="D891" s="162"/>
      <c r="E891" s="162"/>
      <c r="F891" s="162"/>
      <c r="G891" s="162"/>
      <c r="H891" s="162"/>
      <c r="I891" s="162"/>
      <c r="J891" s="162"/>
      <c r="K891" s="162"/>
      <c r="L891" s="162"/>
      <c r="M891" s="162"/>
      <c r="N891" s="162"/>
    </row>
    <row r="892" spans="1:14" ht="15.75" customHeight="1" x14ac:dyDescent="0.25">
      <c r="A892" s="162"/>
      <c r="B892" s="162"/>
      <c r="C892" s="162"/>
      <c r="D892" s="162"/>
      <c r="E892" s="162"/>
      <c r="F892" s="162"/>
      <c r="G892" s="162"/>
      <c r="H892" s="162"/>
      <c r="I892" s="162"/>
      <c r="J892" s="162"/>
      <c r="K892" s="162"/>
      <c r="L892" s="162"/>
      <c r="M892" s="162"/>
      <c r="N892" s="162"/>
    </row>
    <row r="893" spans="1:14" ht="15.75" customHeight="1" x14ac:dyDescent="0.25">
      <c r="A893" s="162"/>
      <c r="B893" s="162"/>
      <c r="C893" s="162"/>
      <c r="D893" s="162"/>
      <c r="E893" s="162"/>
      <c r="F893" s="162"/>
      <c r="G893" s="162"/>
      <c r="H893" s="162"/>
      <c r="I893" s="162"/>
      <c r="J893" s="162"/>
      <c r="K893" s="162"/>
      <c r="L893" s="162"/>
      <c r="M893" s="162"/>
      <c r="N893" s="162"/>
    </row>
    <row r="894" spans="1:14" ht="15.75" customHeight="1" x14ac:dyDescent="0.25">
      <c r="A894" s="162"/>
      <c r="B894" s="162"/>
      <c r="C894" s="162"/>
      <c r="D894" s="162"/>
      <c r="E894" s="162"/>
      <c r="F894" s="162"/>
      <c r="G894" s="162"/>
      <c r="H894" s="162"/>
      <c r="I894" s="162"/>
      <c r="J894" s="162"/>
      <c r="K894" s="162"/>
      <c r="L894" s="162"/>
      <c r="M894" s="162"/>
      <c r="N894" s="162"/>
    </row>
    <row r="895" spans="1:14" ht="15.75" customHeight="1" x14ac:dyDescent="0.25">
      <c r="A895" s="162"/>
      <c r="B895" s="162"/>
      <c r="C895" s="162"/>
      <c r="D895" s="162"/>
      <c r="E895" s="162"/>
      <c r="F895" s="162"/>
      <c r="G895" s="162"/>
      <c r="H895" s="162"/>
      <c r="I895" s="162"/>
      <c r="J895" s="162"/>
      <c r="K895" s="162"/>
      <c r="L895" s="162"/>
      <c r="M895" s="162"/>
      <c r="N895" s="162"/>
    </row>
    <row r="896" spans="1:14" ht="15.75" customHeight="1" x14ac:dyDescent="0.25">
      <c r="A896" s="162"/>
      <c r="B896" s="162"/>
      <c r="C896" s="162"/>
      <c r="D896" s="162"/>
      <c r="E896" s="162"/>
      <c r="F896" s="162"/>
      <c r="G896" s="162"/>
      <c r="H896" s="162"/>
      <c r="I896" s="162"/>
      <c r="J896" s="162"/>
      <c r="K896" s="162"/>
      <c r="L896" s="162"/>
      <c r="M896" s="162"/>
      <c r="N896" s="162"/>
    </row>
    <row r="897" spans="1:14" ht="15.75" customHeight="1" x14ac:dyDescent="0.25">
      <c r="A897" s="162"/>
      <c r="B897" s="162"/>
      <c r="C897" s="162"/>
      <c r="D897" s="162"/>
      <c r="E897" s="162"/>
      <c r="F897" s="162"/>
      <c r="G897" s="162"/>
      <c r="H897" s="162"/>
      <c r="I897" s="162"/>
      <c r="J897" s="162"/>
      <c r="K897" s="162"/>
      <c r="L897" s="162"/>
      <c r="M897" s="162"/>
      <c r="N897" s="162"/>
    </row>
    <row r="898" spans="1:14" ht="15.75" customHeight="1" x14ac:dyDescent="0.25">
      <c r="A898" s="162"/>
      <c r="B898" s="162"/>
      <c r="C898" s="162"/>
      <c r="D898" s="162"/>
      <c r="E898" s="162"/>
      <c r="F898" s="162"/>
      <c r="G898" s="162"/>
      <c r="H898" s="162"/>
      <c r="I898" s="162"/>
      <c r="J898" s="162"/>
      <c r="K898" s="162"/>
      <c r="L898" s="162"/>
      <c r="M898" s="162"/>
      <c r="N898" s="162"/>
    </row>
    <row r="899" spans="1:14" ht="15.75" customHeight="1" x14ac:dyDescent="0.25">
      <c r="A899" s="162"/>
      <c r="B899" s="162"/>
      <c r="C899" s="162"/>
      <c r="D899" s="162"/>
      <c r="E899" s="162"/>
      <c r="F899" s="162"/>
      <c r="G899" s="162"/>
      <c r="H899" s="162"/>
      <c r="I899" s="162"/>
      <c r="J899" s="162"/>
      <c r="K899" s="162"/>
      <c r="L899" s="162"/>
      <c r="M899" s="162"/>
      <c r="N899" s="162"/>
    </row>
    <row r="900" spans="1:14" ht="15.75" customHeight="1" x14ac:dyDescent="0.25">
      <c r="A900" s="162"/>
      <c r="B900" s="162"/>
      <c r="C900" s="162"/>
      <c r="D900" s="162"/>
      <c r="E900" s="162"/>
      <c r="F900" s="162"/>
      <c r="G900" s="162"/>
      <c r="H900" s="162"/>
      <c r="I900" s="162"/>
      <c r="J900" s="162"/>
      <c r="K900" s="162"/>
      <c r="L900" s="162"/>
      <c r="M900" s="162"/>
      <c r="N900" s="162"/>
    </row>
    <row r="901" spans="1:14" ht="15.75" customHeight="1" x14ac:dyDescent="0.25">
      <c r="A901" s="162"/>
      <c r="B901" s="162"/>
      <c r="C901" s="162"/>
      <c r="D901" s="162"/>
      <c r="E901" s="162"/>
      <c r="F901" s="162"/>
      <c r="G901" s="162"/>
      <c r="H901" s="162"/>
      <c r="I901" s="162"/>
      <c r="J901" s="162"/>
      <c r="K901" s="162"/>
      <c r="L901" s="162"/>
      <c r="M901" s="162"/>
      <c r="N901" s="162"/>
    </row>
    <row r="902" spans="1:14" ht="15.75" customHeight="1" x14ac:dyDescent="0.25">
      <c r="A902" s="162"/>
      <c r="B902" s="162"/>
      <c r="C902" s="162"/>
      <c r="D902" s="162"/>
      <c r="E902" s="162"/>
      <c r="F902" s="162"/>
      <c r="G902" s="162"/>
      <c r="H902" s="162"/>
      <c r="I902" s="162"/>
      <c r="J902" s="162"/>
      <c r="K902" s="162"/>
      <c r="L902" s="162"/>
      <c r="M902" s="162"/>
      <c r="N902" s="162"/>
    </row>
    <row r="903" spans="1:14" ht="15.75" customHeight="1" x14ac:dyDescent="0.25">
      <c r="A903" s="162"/>
      <c r="B903" s="162"/>
      <c r="C903" s="162"/>
      <c r="D903" s="162"/>
      <c r="E903" s="162"/>
      <c r="F903" s="162"/>
      <c r="G903" s="162"/>
      <c r="H903" s="162"/>
      <c r="I903" s="162"/>
      <c r="J903" s="162"/>
      <c r="K903" s="162"/>
      <c r="L903" s="162"/>
      <c r="M903" s="162"/>
      <c r="N903" s="162"/>
    </row>
    <row r="904" spans="1:14" ht="15.75" customHeight="1" x14ac:dyDescent="0.25">
      <c r="A904" s="162"/>
      <c r="B904" s="162"/>
      <c r="C904" s="162"/>
      <c r="D904" s="162"/>
      <c r="E904" s="162"/>
      <c r="F904" s="162"/>
      <c r="G904" s="162"/>
      <c r="H904" s="162"/>
      <c r="I904" s="162"/>
      <c r="J904" s="162"/>
      <c r="K904" s="162"/>
      <c r="L904" s="162"/>
      <c r="M904" s="162"/>
      <c r="N904" s="162"/>
    </row>
    <row r="905" spans="1:14" ht="15.75" customHeight="1" x14ac:dyDescent="0.25">
      <c r="A905" s="162"/>
      <c r="B905" s="162"/>
      <c r="C905" s="162"/>
      <c r="D905" s="162"/>
      <c r="E905" s="162"/>
      <c r="F905" s="162"/>
      <c r="G905" s="162"/>
      <c r="H905" s="162"/>
      <c r="I905" s="162"/>
      <c r="J905" s="162"/>
      <c r="K905" s="162"/>
      <c r="L905" s="162"/>
      <c r="M905" s="162"/>
      <c r="N905" s="162"/>
    </row>
    <row r="906" spans="1:14" ht="15.75" customHeight="1" x14ac:dyDescent="0.25">
      <c r="A906" s="162"/>
      <c r="B906" s="162"/>
      <c r="C906" s="162"/>
      <c r="D906" s="162"/>
      <c r="E906" s="162"/>
      <c r="F906" s="162"/>
      <c r="G906" s="162"/>
      <c r="H906" s="162"/>
      <c r="I906" s="162"/>
      <c r="J906" s="162"/>
      <c r="K906" s="162"/>
      <c r="L906" s="162"/>
      <c r="M906" s="162"/>
      <c r="N906" s="162"/>
    </row>
    <row r="907" spans="1:14" ht="15.75" customHeight="1" x14ac:dyDescent="0.25">
      <c r="A907" s="162"/>
      <c r="B907" s="162"/>
      <c r="C907" s="162"/>
      <c r="D907" s="162"/>
      <c r="E907" s="162"/>
      <c r="F907" s="162"/>
      <c r="G907" s="162"/>
      <c r="H907" s="162"/>
      <c r="I907" s="162"/>
      <c r="J907" s="162"/>
      <c r="K907" s="162"/>
      <c r="L907" s="162"/>
      <c r="M907" s="162"/>
      <c r="N907" s="162"/>
    </row>
    <row r="908" spans="1:14" ht="15.75" customHeight="1" x14ac:dyDescent="0.25">
      <c r="A908" s="162"/>
      <c r="B908" s="162"/>
      <c r="C908" s="162"/>
      <c r="D908" s="162"/>
      <c r="E908" s="162"/>
      <c r="F908" s="162"/>
      <c r="G908" s="162"/>
      <c r="H908" s="162"/>
      <c r="I908" s="162"/>
      <c r="J908" s="162"/>
      <c r="K908" s="162"/>
      <c r="L908" s="162"/>
      <c r="M908" s="162"/>
      <c r="N908" s="162"/>
    </row>
    <row r="909" spans="1:14" ht="15.75" customHeight="1" x14ac:dyDescent="0.25">
      <c r="A909" s="162"/>
      <c r="B909" s="162"/>
      <c r="C909" s="162"/>
      <c r="D909" s="162"/>
      <c r="E909" s="162"/>
      <c r="F909" s="162"/>
      <c r="G909" s="162"/>
      <c r="H909" s="162"/>
      <c r="I909" s="162"/>
      <c r="J909" s="162"/>
      <c r="K909" s="162"/>
      <c r="L909" s="162"/>
      <c r="M909" s="162"/>
      <c r="N909" s="162"/>
    </row>
    <row r="910" spans="1:14" ht="15.75" customHeight="1" x14ac:dyDescent="0.25">
      <c r="A910" s="162"/>
      <c r="B910" s="162"/>
      <c r="C910" s="162"/>
      <c r="D910" s="162"/>
      <c r="E910" s="162"/>
      <c r="F910" s="162"/>
      <c r="G910" s="162"/>
      <c r="H910" s="162"/>
      <c r="I910" s="162"/>
      <c r="J910" s="162"/>
      <c r="K910" s="162"/>
      <c r="L910" s="162"/>
      <c r="M910" s="162"/>
      <c r="N910" s="162"/>
    </row>
    <row r="911" spans="1:14" ht="15.75" customHeight="1" x14ac:dyDescent="0.25">
      <c r="A911" s="162"/>
      <c r="B911" s="162"/>
      <c r="C911" s="162"/>
      <c r="D911" s="162"/>
      <c r="E911" s="162"/>
      <c r="F911" s="162"/>
      <c r="G911" s="162"/>
      <c r="H911" s="162"/>
      <c r="I911" s="162"/>
      <c r="J911" s="162"/>
      <c r="K911" s="162"/>
      <c r="L911" s="162"/>
      <c r="M911" s="162"/>
      <c r="N911" s="162"/>
    </row>
    <row r="912" spans="1:14" ht="15.75" customHeight="1" x14ac:dyDescent="0.25">
      <c r="A912" s="162"/>
      <c r="B912" s="162"/>
      <c r="C912" s="162"/>
      <c r="D912" s="162"/>
      <c r="E912" s="162"/>
      <c r="F912" s="162"/>
      <c r="G912" s="162"/>
      <c r="H912" s="162"/>
      <c r="I912" s="162"/>
      <c r="J912" s="162"/>
      <c r="K912" s="162"/>
      <c r="L912" s="162"/>
      <c r="M912" s="162"/>
      <c r="N912" s="162"/>
    </row>
    <row r="913" spans="1:14" ht="15.75" customHeight="1" x14ac:dyDescent="0.25">
      <c r="A913" s="162"/>
      <c r="B913" s="162"/>
      <c r="C913" s="162"/>
      <c r="D913" s="162"/>
      <c r="E913" s="162"/>
      <c r="F913" s="162"/>
      <c r="G913" s="162"/>
      <c r="H913" s="162"/>
      <c r="I913" s="162"/>
      <c r="J913" s="162"/>
      <c r="K913" s="162"/>
      <c r="L913" s="162"/>
      <c r="M913" s="162"/>
      <c r="N913" s="162"/>
    </row>
    <row r="914" spans="1:14" ht="15.75" customHeight="1" x14ac:dyDescent="0.25">
      <c r="A914" s="162"/>
      <c r="B914" s="162"/>
      <c r="C914" s="162"/>
      <c r="D914" s="162"/>
      <c r="E914" s="162"/>
      <c r="F914" s="162"/>
      <c r="G914" s="162"/>
      <c r="H914" s="162"/>
      <c r="I914" s="162"/>
      <c r="J914" s="162"/>
      <c r="K914" s="162"/>
      <c r="L914" s="162"/>
      <c r="M914" s="162"/>
      <c r="N914" s="162"/>
    </row>
    <row r="915" spans="1:14" ht="15.75" customHeight="1" x14ac:dyDescent="0.25">
      <c r="A915" s="162"/>
      <c r="B915" s="162"/>
      <c r="C915" s="162"/>
      <c r="D915" s="162"/>
      <c r="E915" s="162"/>
      <c r="F915" s="162"/>
      <c r="G915" s="162"/>
      <c r="H915" s="162"/>
      <c r="I915" s="162"/>
      <c r="J915" s="162"/>
      <c r="K915" s="162"/>
      <c r="L915" s="162"/>
      <c r="M915" s="162"/>
      <c r="N915" s="162"/>
    </row>
    <row r="916" spans="1:14" ht="15.75" customHeight="1" x14ac:dyDescent="0.25">
      <c r="A916" s="162"/>
      <c r="B916" s="162"/>
      <c r="C916" s="162"/>
      <c r="D916" s="162"/>
      <c r="E916" s="162"/>
      <c r="F916" s="162"/>
      <c r="G916" s="162"/>
      <c r="H916" s="162"/>
      <c r="I916" s="162"/>
      <c r="J916" s="162"/>
      <c r="K916" s="162"/>
      <c r="L916" s="162"/>
      <c r="M916" s="162"/>
      <c r="N916" s="162"/>
    </row>
    <row r="917" spans="1:14" ht="15.75" customHeight="1" x14ac:dyDescent="0.25">
      <c r="A917" s="162"/>
      <c r="B917" s="162"/>
      <c r="C917" s="162"/>
      <c r="D917" s="162"/>
      <c r="E917" s="162"/>
      <c r="F917" s="162"/>
      <c r="G917" s="162"/>
      <c r="H917" s="162"/>
      <c r="I917" s="162"/>
      <c r="J917" s="162"/>
      <c r="K917" s="162"/>
      <c r="L917" s="162"/>
      <c r="M917" s="162"/>
      <c r="N917" s="162"/>
    </row>
    <row r="918" spans="1:14" ht="15.75" customHeight="1" x14ac:dyDescent="0.25">
      <c r="A918" s="162"/>
      <c r="B918" s="162"/>
      <c r="C918" s="162"/>
      <c r="D918" s="162"/>
      <c r="E918" s="162"/>
      <c r="F918" s="162"/>
      <c r="G918" s="162"/>
      <c r="H918" s="162"/>
      <c r="I918" s="162"/>
      <c r="J918" s="162"/>
      <c r="K918" s="162"/>
      <c r="L918" s="162"/>
      <c r="M918" s="162"/>
      <c r="N918" s="162"/>
    </row>
    <row r="919" spans="1:14" ht="15.75" customHeight="1" x14ac:dyDescent="0.25">
      <c r="A919" s="162"/>
      <c r="B919" s="162"/>
      <c r="C919" s="162"/>
      <c r="D919" s="162"/>
      <c r="E919" s="162"/>
      <c r="F919" s="162"/>
      <c r="G919" s="162"/>
      <c r="H919" s="162"/>
      <c r="I919" s="162"/>
      <c r="J919" s="162"/>
      <c r="K919" s="162"/>
      <c r="L919" s="162"/>
      <c r="M919" s="162"/>
      <c r="N919" s="162"/>
    </row>
    <row r="920" spans="1:14" ht="15.75" customHeight="1" x14ac:dyDescent="0.25">
      <c r="A920" s="162"/>
      <c r="B920" s="162"/>
      <c r="C920" s="162"/>
      <c r="D920" s="162"/>
      <c r="E920" s="162"/>
      <c r="F920" s="162"/>
      <c r="G920" s="162"/>
      <c r="H920" s="162"/>
      <c r="I920" s="162"/>
      <c r="J920" s="162"/>
      <c r="K920" s="162"/>
      <c r="L920" s="162"/>
      <c r="M920" s="162"/>
      <c r="N920" s="162"/>
    </row>
    <row r="921" spans="1:14" ht="15.75" customHeight="1" x14ac:dyDescent="0.25">
      <c r="A921" s="162"/>
      <c r="B921" s="162"/>
      <c r="C921" s="162"/>
      <c r="D921" s="162"/>
      <c r="E921" s="162"/>
      <c r="F921" s="162"/>
      <c r="G921" s="162"/>
      <c r="H921" s="162"/>
      <c r="I921" s="162"/>
      <c r="J921" s="162"/>
      <c r="K921" s="162"/>
      <c r="L921" s="162"/>
      <c r="M921" s="162"/>
      <c r="N921" s="162"/>
    </row>
    <row r="922" spans="1:14" ht="15.75" customHeight="1" x14ac:dyDescent="0.25">
      <c r="A922" s="162"/>
      <c r="B922" s="162"/>
      <c r="C922" s="162"/>
      <c r="D922" s="162"/>
      <c r="E922" s="162"/>
      <c r="F922" s="162"/>
      <c r="G922" s="162"/>
      <c r="H922" s="162"/>
      <c r="I922" s="162"/>
      <c r="J922" s="162"/>
      <c r="K922" s="162"/>
      <c r="L922" s="162"/>
      <c r="M922" s="162"/>
      <c r="N922" s="162"/>
    </row>
    <row r="923" spans="1:14" ht="15.75" customHeight="1" x14ac:dyDescent="0.25">
      <c r="A923" s="162"/>
      <c r="B923" s="162"/>
      <c r="C923" s="162"/>
      <c r="D923" s="162"/>
      <c r="E923" s="162"/>
      <c r="F923" s="162"/>
      <c r="G923" s="162"/>
      <c r="H923" s="162"/>
      <c r="I923" s="162"/>
      <c r="J923" s="162"/>
      <c r="K923" s="162"/>
      <c r="L923" s="162"/>
      <c r="M923" s="162"/>
      <c r="N923" s="162"/>
    </row>
    <row r="924" spans="1:14" ht="15.75" customHeight="1" x14ac:dyDescent="0.25">
      <c r="A924" s="162"/>
      <c r="B924" s="162"/>
      <c r="C924" s="162"/>
      <c r="D924" s="162"/>
      <c r="E924" s="162"/>
      <c r="F924" s="162"/>
      <c r="G924" s="162"/>
      <c r="H924" s="162"/>
      <c r="I924" s="162"/>
      <c r="J924" s="162"/>
      <c r="K924" s="162"/>
      <c r="L924" s="162"/>
      <c r="M924" s="162"/>
      <c r="N924" s="162"/>
    </row>
    <row r="925" spans="1:14" ht="15.75" customHeight="1" x14ac:dyDescent="0.25">
      <c r="A925" s="162"/>
      <c r="B925" s="162"/>
      <c r="C925" s="162"/>
      <c r="D925" s="162"/>
      <c r="E925" s="162"/>
      <c r="F925" s="162"/>
      <c r="G925" s="162"/>
      <c r="H925" s="162"/>
      <c r="I925" s="162"/>
      <c r="J925" s="162"/>
      <c r="K925" s="162"/>
      <c r="L925" s="162"/>
      <c r="M925" s="162"/>
      <c r="N925" s="162"/>
    </row>
    <row r="926" spans="1:14" ht="15.75" customHeight="1" x14ac:dyDescent="0.25">
      <c r="A926" s="162"/>
      <c r="B926" s="162"/>
      <c r="C926" s="162"/>
      <c r="D926" s="162"/>
      <c r="E926" s="162"/>
      <c r="F926" s="162"/>
      <c r="G926" s="162"/>
      <c r="H926" s="162"/>
      <c r="I926" s="162"/>
      <c r="J926" s="162"/>
      <c r="K926" s="162"/>
      <c r="L926" s="162"/>
      <c r="M926" s="162"/>
      <c r="N926" s="162"/>
    </row>
    <row r="927" spans="1:14" ht="15.75" customHeight="1" x14ac:dyDescent="0.25">
      <c r="A927" s="162"/>
      <c r="B927" s="162"/>
      <c r="C927" s="162"/>
      <c r="D927" s="162"/>
      <c r="E927" s="162"/>
      <c r="F927" s="162"/>
      <c r="G927" s="162"/>
      <c r="H927" s="162"/>
      <c r="I927" s="162"/>
      <c r="J927" s="162"/>
      <c r="K927" s="162"/>
      <c r="L927" s="162"/>
      <c r="M927" s="162"/>
      <c r="N927" s="162"/>
    </row>
    <row r="928" spans="1:14" ht="15.75" customHeight="1" x14ac:dyDescent="0.25">
      <c r="A928" s="162"/>
      <c r="B928" s="162"/>
      <c r="C928" s="162"/>
      <c r="D928" s="162"/>
      <c r="E928" s="162"/>
      <c r="F928" s="162"/>
      <c r="G928" s="162"/>
      <c r="H928" s="162"/>
      <c r="I928" s="162"/>
      <c r="J928" s="162"/>
      <c r="K928" s="162"/>
      <c r="L928" s="162"/>
      <c r="M928" s="162"/>
      <c r="N928" s="162"/>
    </row>
    <row r="929" spans="1:14" ht="15.75" customHeight="1" x14ac:dyDescent="0.25">
      <c r="A929" s="162"/>
      <c r="B929" s="162"/>
      <c r="C929" s="162"/>
      <c r="D929" s="162"/>
      <c r="E929" s="162"/>
      <c r="F929" s="162"/>
      <c r="G929" s="162"/>
      <c r="H929" s="162"/>
      <c r="I929" s="162"/>
      <c r="J929" s="162"/>
      <c r="K929" s="162"/>
      <c r="L929" s="162"/>
      <c r="M929" s="162"/>
      <c r="N929" s="162"/>
    </row>
    <row r="930" spans="1:14" ht="15.75" customHeight="1" x14ac:dyDescent="0.25">
      <c r="A930" s="162"/>
      <c r="B930" s="162"/>
      <c r="C930" s="162"/>
      <c r="D930" s="162"/>
      <c r="E930" s="162"/>
      <c r="F930" s="162"/>
      <c r="G930" s="162"/>
      <c r="H930" s="162"/>
      <c r="I930" s="162"/>
      <c r="J930" s="162"/>
      <c r="K930" s="162"/>
      <c r="L930" s="162"/>
      <c r="M930" s="162"/>
      <c r="N930" s="162"/>
    </row>
    <row r="931" spans="1:14" ht="15.75" customHeight="1" x14ac:dyDescent="0.25">
      <c r="A931" s="162"/>
      <c r="B931" s="162"/>
      <c r="C931" s="162"/>
      <c r="D931" s="162"/>
      <c r="E931" s="162"/>
      <c r="F931" s="162"/>
      <c r="G931" s="162"/>
      <c r="H931" s="162"/>
      <c r="I931" s="162"/>
      <c r="J931" s="162"/>
      <c r="K931" s="162"/>
      <c r="L931" s="162"/>
      <c r="M931" s="162"/>
      <c r="N931" s="162"/>
    </row>
    <row r="932" spans="1:14" ht="15.75" customHeight="1" x14ac:dyDescent="0.25">
      <c r="A932" s="162"/>
      <c r="B932" s="162"/>
      <c r="C932" s="162"/>
      <c r="D932" s="162"/>
      <c r="E932" s="162"/>
      <c r="F932" s="162"/>
      <c r="G932" s="162"/>
      <c r="H932" s="162"/>
      <c r="I932" s="162"/>
      <c r="J932" s="162"/>
      <c r="K932" s="162"/>
      <c r="L932" s="162"/>
      <c r="M932" s="162"/>
      <c r="N932" s="162"/>
    </row>
    <row r="933" spans="1:14" ht="15.75" customHeight="1" x14ac:dyDescent="0.25">
      <c r="A933" s="162"/>
      <c r="B933" s="162"/>
      <c r="C933" s="162"/>
      <c r="D933" s="162"/>
      <c r="E933" s="162"/>
      <c r="F933" s="162"/>
      <c r="G933" s="162"/>
      <c r="H933" s="162"/>
      <c r="I933" s="162"/>
      <c r="J933" s="162"/>
      <c r="K933" s="162"/>
      <c r="L933" s="162"/>
      <c r="M933" s="162"/>
      <c r="N933" s="162"/>
    </row>
    <row r="934" spans="1:14" ht="15.75" customHeight="1" x14ac:dyDescent="0.25">
      <c r="A934" s="162"/>
      <c r="B934" s="162"/>
      <c r="C934" s="162"/>
      <c r="D934" s="162"/>
      <c r="E934" s="162"/>
      <c r="F934" s="162"/>
      <c r="G934" s="162"/>
      <c r="H934" s="162"/>
      <c r="I934" s="162"/>
      <c r="J934" s="162"/>
      <c r="K934" s="162"/>
      <c r="L934" s="162"/>
      <c r="M934" s="162"/>
      <c r="N934" s="162"/>
    </row>
    <row r="935" spans="1:14" ht="15.75" customHeight="1" x14ac:dyDescent="0.25">
      <c r="A935" s="162"/>
      <c r="B935" s="162"/>
      <c r="C935" s="162"/>
      <c r="D935" s="162"/>
      <c r="E935" s="162"/>
      <c r="F935" s="162"/>
      <c r="G935" s="162"/>
      <c r="H935" s="162"/>
      <c r="I935" s="162"/>
      <c r="J935" s="162"/>
      <c r="K935" s="162"/>
      <c r="L935" s="162"/>
      <c r="M935" s="162"/>
      <c r="N935" s="162"/>
    </row>
    <row r="936" spans="1:14" ht="15.75" customHeight="1" x14ac:dyDescent="0.25">
      <c r="A936" s="162"/>
      <c r="B936" s="162"/>
      <c r="C936" s="162"/>
      <c r="D936" s="162"/>
      <c r="E936" s="162"/>
      <c r="F936" s="162"/>
      <c r="G936" s="162"/>
      <c r="H936" s="162"/>
      <c r="I936" s="162"/>
      <c r="J936" s="162"/>
      <c r="K936" s="162"/>
      <c r="L936" s="162"/>
      <c r="M936" s="162"/>
      <c r="N936" s="162"/>
    </row>
    <row r="937" spans="1:14" ht="15.75" customHeight="1" x14ac:dyDescent="0.25">
      <c r="A937" s="162"/>
      <c r="B937" s="162"/>
      <c r="C937" s="162"/>
      <c r="D937" s="162"/>
      <c r="E937" s="162"/>
      <c r="F937" s="162"/>
      <c r="G937" s="162"/>
      <c r="H937" s="162"/>
      <c r="I937" s="162"/>
      <c r="J937" s="162"/>
      <c r="K937" s="162"/>
      <c r="L937" s="162"/>
      <c r="M937" s="162"/>
      <c r="N937" s="162"/>
    </row>
    <row r="938" spans="1:14" ht="15.75" customHeight="1" x14ac:dyDescent="0.25">
      <c r="A938" s="162"/>
      <c r="B938" s="162"/>
      <c r="C938" s="162"/>
      <c r="D938" s="162"/>
      <c r="E938" s="162"/>
      <c r="F938" s="162"/>
      <c r="G938" s="162"/>
      <c r="H938" s="162"/>
      <c r="I938" s="162"/>
      <c r="J938" s="162"/>
      <c r="K938" s="162"/>
      <c r="L938" s="162"/>
      <c r="M938" s="162"/>
      <c r="N938" s="162"/>
    </row>
    <row r="939" spans="1:14" ht="15.75" customHeight="1" x14ac:dyDescent="0.25">
      <c r="A939" s="162"/>
      <c r="B939" s="162"/>
      <c r="C939" s="162"/>
      <c r="D939" s="162"/>
      <c r="E939" s="162"/>
      <c r="F939" s="162"/>
      <c r="G939" s="162"/>
      <c r="H939" s="162"/>
      <c r="I939" s="162"/>
      <c r="J939" s="162"/>
      <c r="K939" s="162"/>
      <c r="L939" s="162"/>
      <c r="M939" s="162"/>
      <c r="N939" s="162"/>
    </row>
    <row r="940" spans="1:14" ht="15.75" customHeight="1" x14ac:dyDescent="0.25">
      <c r="A940" s="162"/>
      <c r="B940" s="162"/>
      <c r="C940" s="162"/>
      <c r="D940" s="162"/>
      <c r="E940" s="162"/>
      <c r="F940" s="162"/>
      <c r="G940" s="162"/>
      <c r="H940" s="162"/>
      <c r="I940" s="162"/>
      <c r="J940" s="162"/>
      <c r="K940" s="162"/>
      <c r="L940" s="162"/>
      <c r="M940" s="162"/>
      <c r="N940" s="162"/>
    </row>
    <row r="941" spans="1:14" ht="15.75" customHeight="1" x14ac:dyDescent="0.25">
      <c r="A941" s="162"/>
      <c r="B941" s="162"/>
      <c r="C941" s="162"/>
      <c r="D941" s="162"/>
      <c r="E941" s="162"/>
      <c r="F941" s="162"/>
      <c r="G941" s="162"/>
      <c r="H941" s="162"/>
      <c r="I941" s="162"/>
      <c r="J941" s="162"/>
      <c r="K941" s="162"/>
      <c r="L941" s="162"/>
      <c r="M941" s="162"/>
      <c r="N941" s="162"/>
    </row>
    <row r="942" spans="1:14" ht="15.75" customHeight="1" x14ac:dyDescent="0.25">
      <c r="A942" s="162"/>
      <c r="B942" s="162"/>
      <c r="C942" s="162"/>
      <c r="D942" s="162"/>
      <c r="E942" s="162"/>
      <c r="F942" s="162"/>
      <c r="G942" s="162"/>
      <c r="H942" s="162"/>
      <c r="I942" s="162"/>
      <c r="J942" s="162"/>
      <c r="K942" s="162"/>
      <c r="L942" s="162"/>
      <c r="M942" s="162"/>
      <c r="N942" s="162"/>
    </row>
    <row r="943" spans="1:14" ht="15.75" customHeight="1" x14ac:dyDescent="0.25">
      <c r="A943" s="162"/>
      <c r="B943" s="162"/>
      <c r="C943" s="162"/>
      <c r="D943" s="162"/>
      <c r="E943" s="162"/>
      <c r="F943" s="162"/>
      <c r="G943" s="162"/>
      <c r="H943" s="162"/>
      <c r="I943" s="162"/>
      <c r="J943" s="162"/>
      <c r="K943" s="162"/>
      <c r="L943" s="162"/>
      <c r="M943" s="162"/>
      <c r="N943" s="162"/>
    </row>
    <row r="944" spans="1:14" ht="15.75" customHeight="1" x14ac:dyDescent="0.25">
      <c r="A944" s="162"/>
      <c r="B944" s="162"/>
      <c r="C944" s="162"/>
      <c r="D944" s="162"/>
      <c r="E944" s="162"/>
      <c r="F944" s="162"/>
      <c r="G944" s="162"/>
      <c r="H944" s="162"/>
      <c r="I944" s="162"/>
      <c r="J944" s="162"/>
      <c r="K944" s="162"/>
      <c r="L944" s="162"/>
      <c r="M944" s="162"/>
      <c r="N944" s="162"/>
    </row>
    <row r="945" spans="1:14" ht="15.75" customHeight="1" x14ac:dyDescent="0.25">
      <c r="A945" s="162"/>
      <c r="B945" s="162"/>
      <c r="C945" s="162"/>
      <c r="D945" s="162"/>
      <c r="E945" s="162"/>
      <c r="F945" s="162"/>
      <c r="G945" s="162"/>
      <c r="H945" s="162"/>
      <c r="I945" s="162"/>
      <c r="J945" s="162"/>
      <c r="K945" s="162"/>
      <c r="L945" s="162"/>
      <c r="M945" s="162"/>
      <c r="N945" s="162"/>
    </row>
    <row r="946" spans="1:14" ht="15.75" customHeight="1" x14ac:dyDescent="0.25">
      <c r="A946" s="162"/>
      <c r="B946" s="162"/>
      <c r="C946" s="162"/>
      <c r="D946" s="162"/>
      <c r="E946" s="162"/>
      <c r="F946" s="162"/>
      <c r="G946" s="162"/>
      <c r="H946" s="162"/>
      <c r="I946" s="162"/>
      <c r="J946" s="162"/>
      <c r="K946" s="162"/>
      <c r="L946" s="162"/>
      <c r="M946" s="162"/>
      <c r="N946" s="162"/>
    </row>
    <row r="947" spans="1:14" ht="15.75" customHeight="1" x14ac:dyDescent="0.25">
      <c r="A947" s="162"/>
      <c r="B947" s="162"/>
      <c r="C947" s="162"/>
      <c r="D947" s="162"/>
      <c r="E947" s="162"/>
      <c r="F947" s="162"/>
      <c r="G947" s="162"/>
      <c r="H947" s="162"/>
      <c r="I947" s="162"/>
      <c r="J947" s="162"/>
      <c r="K947" s="162"/>
      <c r="L947" s="162"/>
      <c r="M947" s="162"/>
      <c r="N947" s="162"/>
    </row>
    <row r="948" spans="1:14" ht="15.75" customHeight="1" x14ac:dyDescent="0.25">
      <c r="A948" s="162"/>
      <c r="B948" s="162"/>
      <c r="C948" s="162"/>
      <c r="D948" s="162"/>
      <c r="E948" s="162"/>
      <c r="F948" s="162"/>
      <c r="G948" s="162"/>
      <c r="H948" s="162"/>
      <c r="I948" s="162"/>
      <c r="J948" s="162"/>
      <c r="K948" s="162"/>
      <c r="L948" s="162"/>
      <c r="M948" s="162"/>
      <c r="N948" s="162"/>
    </row>
    <row r="949" spans="1:14" ht="15.75" customHeight="1" x14ac:dyDescent="0.25">
      <c r="A949" s="162"/>
      <c r="B949" s="162"/>
      <c r="C949" s="162"/>
      <c r="D949" s="162"/>
      <c r="E949" s="162"/>
      <c r="F949" s="162"/>
      <c r="G949" s="162"/>
      <c r="H949" s="162"/>
      <c r="I949" s="162"/>
      <c r="J949" s="162"/>
      <c r="K949" s="162"/>
      <c r="L949" s="162"/>
      <c r="M949" s="162"/>
      <c r="N949" s="162"/>
    </row>
    <row r="950" spans="1:14" ht="15.75" customHeight="1" x14ac:dyDescent="0.25">
      <c r="A950" s="162"/>
      <c r="B950" s="162"/>
      <c r="C950" s="162"/>
      <c r="D950" s="162"/>
      <c r="E950" s="162"/>
      <c r="F950" s="162"/>
      <c r="G950" s="162"/>
      <c r="H950" s="162"/>
      <c r="I950" s="162"/>
      <c r="J950" s="162"/>
      <c r="K950" s="162"/>
      <c r="L950" s="162"/>
      <c r="M950" s="162"/>
      <c r="N950" s="162"/>
    </row>
    <row r="951" spans="1:14" ht="15.75" customHeight="1" x14ac:dyDescent="0.25">
      <c r="A951" s="162"/>
      <c r="B951" s="162"/>
      <c r="C951" s="162"/>
      <c r="D951" s="162"/>
      <c r="E951" s="162"/>
      <c r="F951" s="162"/>
      <c r="G951" s="162"/>
      <c r="H951" s="162"/>
      <c r="I951" s="162"/>
      <c r="J951" s="162"/>
      <c r="K951" s="162"/>
      <c r="L951" s="162"/>
      <c r="M951" s="162"/>
      <c r="N951" s="162"/>
    </row>
    <row r="952" spans="1:14" ht="15.75" customHeight="1" x14ac:dyDescent="0.25">
      <c r="A952" s="162"/>
      <c r="B952" s="162"/>
      <c r="C952" s="162"/>
      <c r="D952" s="162"/>
      <c r="E952" s="162"/>
      <c r="F952" s="162"/>
      <c r="G952" s="162"/>
      <c r="H952" s="162"/>
      <c r="I952" s="162"/>
      <c r="J952" s="162"/>
      <c r="K952" s="162"/>
      <c r="L952" s="162"/>
      <c r="M952" s="162"/>
      <c r="N952" s="162"/>
    </row>
    <row r="953" spans="1:14" ht="15.75" customHeight="1" x14ac:dyDescent="0.25">
      <c r="A953" s="162"/>
      <c r="B953" s="162"/>
      <c r="C953" s="162"/>
      <c r="D953" s="162"/>
      <c r="E953" s="162"/>
      <c r="F953" s="162"/>
      <c r="G953" s="162"/>
      <c r="H953" s="162"/>
      <c r="I953" s="162"/>
      <c r="J953" s="162"/>
      <c r="K953" s="162"/>
      <c r="L953" s="162"/>
      <c r="M953" s="162"/>
      <c r="N953" s="162"/>
    </row>
    <row r="954" spans="1:14" ht="15.75" customHeight="1" x14ac:dyDescent="0.25">
      <c r="A954" s="162"/>
      <c r="B954" s="162"/>
      <c r="C954" s="162"/>
      <c r="D954" s="162"/>
      <c r="E954" s="162"/>
      <c r="F954" s="162"/>
      <c r="G954" s="162"/>
      <c r="H954" s="162"/>
      <c r="I954" s="162"/>
      <c r="J954" s="162"/>
      <c r="K954" s="162"/>
      <c r="L954" s="162"/>
      <c r="M954" s="162"/>
      <c r="N954" s="162"/>
    </row>
    <row r="955" spans="1:14" ht="15.75" customHeight="1" x14ac:dyDescent="0.25">
      <c r="A955" s="162"/>
      <c r="B955" s="162"/>
      <c r="C955" s="162"/>
      <c r="D955" s="162"/>
      <c r="E955" s="162"/>
      <c r="F955" s="162"/>
      <c r="G955" s="162"/>
      <c r="H955" s="162"/>
      <c r="I955" s="162"/>
      <c r="J955" s="162"/>
      <c r="K955" s="162"/>
      <c r="L955" s="162"/>
      <c r="M955" s="162"/>
      <c r="N955" s="162"/>
    </row>
    <row r="956" spans="1:14" ht="15.75" customHeight="1" x14ac:dyDescent="0.25">
      <c r="A956" s="162"/>
      <c r="B956" s="162"/>
      <c r="C956" s="162"/>
      <c r="D956" s="162"/>
      <c r="E956" s="162"/>
      <c r="F956" s="162"/>
      <c r="G956" s="162"/>
      <c r="H956" s="162"/>
      <c r="I956" s="162"/>
      <c r="J956" s="162"/>
      <c r="K956" s="162"/>
      <c r="L956" s="162"/>
      <c r="M956" s="162"/>
      <c r="N956" s="162"/>
    </row>
    <row r="957" spans="1:14" ht="15.75" customHeight="1" x14ac:dyDescent="0.25">
      <c r="A957" s="162"/>
      <c r="B957" s="162"/>
      <c r="C957" s="162"/>
      <c r="D957" s="162"/>
      <c r="E957" s="162"/>
      <c r="F957" s="162"/>
      <c r="G957" s="162"/>
      <c r="H957" s="162"/>
      <c r="I957" s="162"/>
      <c r="J957" s="162"/>
      <c r="K957" s="162"/>
      <c r="L957" s="162"/>
      <c r="M957" s="162"/>
      <c r="N957" s="162"/>
    </row>
    <row r="958" spans="1:14" ht="15.75" customHeight="1" x14ac:dyDescent="0.25">
      <c r="A958" s="162"/>
      <c r="B958" s="162"/>
      <c r="C958" s="162"/>
      <c r="D958" s="162"/>
      <c r="E958" s="162"/>
      <c r="F958" s="162"/>
      <c r="G958" s="162"/>
      <c r="H958" s="162"/>
      <c r="I958" s="162"/>
      <c r="J958" s="162"/>
      <c r="K958" s="162"/>
      <c r="L958" s="162"/>
      <c r="M958" s="162"/>
      <c r="N958" s="162"/>
    </row>
    <row r="959" spans="1:14" ht="15.75" customHeight="1" x14ac:dyDescent="0.25">
      <c r="A959" s="162"/>
      <c r="B959" s="162"/>
      <c r="C959" s="162"/>
      <c r="D959" s="162"/>
      <c r="E959" s="162"/>
      <c r="F959" s="162"/>
      <c r="G959" s="162"/>
      <c r="H959" s="162"/>
      <c r="I959" s="162"/>
      <c r="J959" s="162"/>
      <c r="K959" s="162"/>
      <c r="L959" s="162"/>
      <c r="M959" s="162"/>
      <c r="N959" s="162"/>
    </row>
    <row r="960" spans="1:14" ht="15.75" customHeight="1" x14ac:dyDescent="0.25">
      <c r="A960" s="162"/>
      <c r="B960" s="162"/>
      <c r="C960" s="162"/>
      <c r="D960" s="162"/>
      <c r="E960" s="162"/>
      <c r="F960" s="162"/>
      <c r="G960" s="162"/>
      <c r="H960" s="162"/>
      <c r="I960" s="162"/>
      <c r="J960" s="162"/>
      <c r="K960" s="162"/>
      <c r="L960" s="162"/>
      <c r="M960" s="162"/>
      <c r="N960" s="162"/>
    </row>
    <row r="961" spans="1:14" ht="15.75" customHeight="1" x14ac:dyDescent="0.25">
      <c r="A961" s="162"/>
      <c r="B961" s="162"/>
      <c r="C961" s="162"/>
      <c r="D961" s="162"/>
      <c r="E961" s="162"/>
      <c r="F961" s="162"/>
      <c r="G961" s="162"/>
      <c r="H961" s="162"/>
      <c r="I961" s="162"/>
      <c r="J961" s="162"/>
      <c r="K961" s="162"/>
      <c r="L961" s="162"/>
      <c r="M961" s="162"/>
      <c r="N961" s="162"/>
    </row>
    <row r="962" spans="1:14" ht="15.75" customHeight="1" x14ac:dyDescent="0.25">
      <c r="A962" s="162"/>
      <c r="B962" s="162"/>
      <c r="C962" s="162"/>
      <c r="D962" s="162"/>
      <c r="E962" s="162"/>
      <c r="F962" s="162"/>
      <c r="G962" s="162"/>
      <c r="H962" s="162"/>
      <c r="I962" s="162"/>
      <c r="J962" s="162"/>
      <c r="K962" s="162"/>
      <c r="L962" s="162"/>
      <c r="M962" s="162"/>
      <c r="N962" s="162"/>
    </row>
    <row r="963" spans="1:14" ht="15.75" customHeight="1" x14ac:dyDescent="0.25">
      <c r="A963" s="162"/>
      <c r="B963" s="162"/>
      <c r="C963" s="162"/>
      <c r="D963" s="162"/>
      <c r="E963" s="162"/>
      <c r="F963" s="162"/>
      <c r="G963" s="162"/>
      <c r="H963" s="162"/>
      <c r="I963" s="162"/>
      <c r="J963" s="162"/>
      <c r="K963" s="162"/>
      <c r="L963" s="162"/>
      <c r="M963" s="162"/>
      <c r="N963" s="162"/>
    </row>
    <row r="964" spans="1:14" ht="15.75" customHeight="1" x14ac:dyDescent="0.25">
      <c r="A964" s="162"/>
      <c r="B964" s="162"/>
      <c r="C964" s="162"/>
      <c r="D964" s="162"/>
      <c r="E964" s="162"/>
      <c r="F964" s="162"/>
      <c r="G964" s="162"/>
      <c r="H964" s="162"/>
      <c r="I964" s="162"/>
      <c r="J964" s="162"/>
      <c r="K964" s="162"/>
      <c r="L964" s="162"/>
      <c r="M964" s="162"/>
      <c r="N964" s="162"/>
    </row>
    <row r="965" spans="1:14" ht="15.75" customHeight="1" x14ac:dyDescent="0.25">
      <c r="A965" s="162"/>
      <c r="B965" s="162"/>
      <c r="C965" s="162"/>
      <c r="D965" s="162"/>
      <c r="E965" s="162"/>
      <c r="F965" s="162"/>
      <c r="G965" s="162"/>
      <c r="H965" s="162"/>
      <c r="I965" s="162"/>
      <c r="J965" s="162"/>
      <c r="K965" s="162"/>
      <c r="L965" s="162"/>
      <c r="M965" s="162"/>
      <c r="N965" s="162"/>
    </row>
    <row r="966" spans="1:14" ht="15.75" customHeight="1" x14ac:dyDescent="0.25">
      <c r="A966" s="162"/>
      <c r="B966" s="162"/>
      <c r="C966" s="162"/>
      <c r="D966" s="162"/>
      <c r="E966" s="162"/>
      <c r="F966" s="162"/>
      <c r="G966" s="162"/>
      <c r="H966" s="162"/>
      <c r="I966" s="162"/>
      <c r="J966" s="162"/>
      <c r="K966" s="162"/>
      <c r="L966" s="162"/>
      <c r="M966" s="162"/>
      <c r="N966" s="162"/>
    </row>
    <row r="967" spans="1:14" ht="15.75" customHeight="1" x14ac:dyDescent="0.25">
      <c r="A967" s="162"/>
      <c r="B967" s="162"/>
      <c r="C967" s="162"/>
      <c r="D967" s="162"/>
      <c r="E967" s="162"/>
      <c r="F967" s="162"/>
      <c r="G967" s="162"/>
      <c r="H967" s="162"/>
      <c r="I967" s="162"/>
      <c r="J967" s="162"/>
      <c r="K967" s="162"/>
      <c r="L967" s="162"/>
      <c r="M967" s="162"/>
      <c r="N967" s="162"/>
    </row>
    <row r="968" spans="1:14" ht="15.75" customHeight="1" x14ac:dyDescent="0.25">
      <c r="A968" s="162"/>
      <c r="B968" s="162"/>
      <c r="C968" s="162"/>
      <c r="D968" s="162"/>
      <c r="E968" s="162"/>
      <c r="F968" s="162"/>
      <c r="G968" s="162"/>
      <c r="H968" s="162"/>
      <c r="I968" s="162"/>
      <c r="J968" s="162"/>
      <c r="K968" s="162"/>
      <c r="L968" s="162"/>
      <c r="M968" s="162"/>
      <c r="N968" s="162"/>
    </row>
    <row r="969" spans="1:14" ht="15.75" customHeight="1" x14ac:dyDescent="0.25">
      <c r="A969" s="162"/>
      <c r="B969" s="162"/>
      <c r="C969" s="162"/>
      <c r="D969" s="162"/>
      <c r="E969" s="162"/>
      <c r="F969" s="162"/>
      <c r="G969" s="162"/>
      <c r="H969" s="162"/>
      <c r="I969" s="162"/>
      <c r="J969" s="162"/>
      <c r="K969" s="162"/>
      <c r="L969" s="162"/>
      <c r="M969" s="162"/>
      <c r="N969" s="162"/>
    </row>
    <row r="970" spans="1:14" ht="15.75" customHeight="1" x14ac:dyDescent="0.25">
      <c r="A970" s="162"/>
      <c r="B970" s="162"/>
      <c r="C970" s="162"/>
      <c r="D970" s="162"/>
      <c r="E970" s="162"/>
      <c r="F970" s="162"/>
      <c r="G970" s="162"/>
      <c r="H970" s="162"/>
      <c r="I970" s="162"/>
      <c r="J970" s="162"/>
      <c r="K970" s="162"/>
      <c r="L970" s="162"/>
      <c r="M970" s="162"/>
      <c r="N970" s="162"/>
    </row>
    <row r="971" spans="1:14" ht="15.75" customHeight="1" x14ac:dyDescent="0.25">
      <c r="A971" s="162"/>
      <c r="B971" s="162"/>
      <c r="C971" s="162"/>
      <c r="D971" s="162"/>
      <c r="E971" s="162"/>
      <c r="F971" s="162"/>
      <c r="G971" s="162"/>
      <c r="H971" s="162"/>
      <c r="I971" s="162"/>
      <c r="J971" s="162"/>
      <c r="K971" s="162"/>
      <c r="L971" s="162"/>
      <c r="M971" s="162"/>
      <c r="N971" s="162"/>
    </row>
    <row r="972" spans="1:14" ht="15.75" customHeight="1" x14ac:dyDescent="0.25">
      <c r="A972" s="162"/>
      <c r="B972" s="162"/>
      <c r="C972" s="162"/>
      <c r="D972" s="162"/>
      <c r="E972" s="162"/>
      <c r="F972" s="162"/>
      <c r="G972" s="162"/>
      <c r="H972" s="162"/>
      <c r="I972" s="162"/>
      <c r="J972" s="162"/>
      <c r="K972" s="162"/>
      <c r="L972" s="162"/>
      <c r="M972" s="162"/>
      <c r="N972" s="162"/>
    </row>
    <row r="973" spans="1:14" ht="15.75" customHeight="1" x14ac:dyDescent="0.25">
      <c r="A973" s="162"/>
      <c r="B973" s="162"/>
      <c r="C973" s="162"/>
      <c r="D973" s="162"/>
      <c r="E973" s="162"/>
      <c r="F973" s="162"/>
      <c r="G973" s="162"/>
      <c r="H973" s="162"/>
      <c r="I973" s="162"/>
      <c r="J973" s="162"/>
      <c r="K973" s="162"/>
      <c r="L973" s="162"/>
      <c r="M973" s="162"/>
      <c r="N973" s="162"/>
    </row>
    <row r="974" spans="1:14" ht="15.75" customHeight="1" x14ac:dyDescent="0.25">
      <c r="A974" s="162"/>
      <c r="B974" s="162"/>
      <c r="C974" s="162"/>
      <c r="D974" s="162"/>
      <c r="E974" s="162"/>
      <c r="F974" s="162"/>
      <c r="G974" s="162"/>
      <c r="H974" s="162"/>
      <c r="I974" s="162"/>
      <c r="J974" s="162"/>
      <c r="K974" s="162"/>
      <c r="L974" s="162"/>
      <c r="M974" s="162"/>
      <c r="N974" s="162"/>
    </row>
    <row r="975" spans="1:14" ht="15.75" customHeight="1" x14ac:dyDescent="0.25">
      <c r="A975" s="162"/>
      <c r="B975" s="162"/>
      <c r="C975" s="162"/>
      <c r="D975" s="162"/>
      <c r="E975" s="162"/>
      <c r="F975" s="162"/>
      <c r="G975" s="162"/>
      <c r="H975" s="162"/>
      <c r="I975" s="162"/>
      <c r="J975" s="162"/>
      <c r="K975" s="162"/>
      <c r="L975" s="162"/>
      <c r="M975" s="162"/>
      <c r="N975" s="162"/>
    </row>
    <row r="976" spans="1:14" ht="15.75" customHeight="1" x14ac:dyDescent="0.25">
      <c r="A976" s="162"/>
      <c r="B976" s="162"/>
      <c r="C976" s="162"/>
      <c r="D976" s="162"/>
      <c r="E976" s="162"/>
      <c r="F976" s="162"/>
      <c r="G976" s="162"/>
      <c r="H976" s="162"/>
      <c r="I976" s="162"/>
      <c r="J976" s="162"/>
      <c r="K976" s="162"/>
      <c r="L976" s="162"/>
      <c r="M976" s="162"/>
      <c r="N976" s="162"/>
    </row>
    <row r="977" spans="1:14" ht="15.75" customHeight="1" x14ac:dyDescent="0.25">
      <c r="A977" s="162"/>
      <c r="B977" s="162"/>
      <c r="C977" s="162"/>
      <c r="D977" s="162"/>
      <c r="E977" s="162"/>
      <c r="F977" s="162"/>
      <c r="G977" s="162"/>
      <c r="H977" s="162"/>
      <c r="I977" s="162"/>
      <c r="J977" s="162"/>
      <c r="K977" s="162"/>
      <c r="L977" s="162"/>
      <c r="M977" s="162"/>
      <c r="N977" s="162"/>
    </row>
    <row r="978" spans="1:14" ht="15.75" customHeight="1" x14ac:dyDescent="0.25">
      <c r="A978" s="162"/>
      <c r="B978" s="162"/>
      <c r="C978" s="162"/>
      <c r="D978" s="162"/>
      <c r="E978" s="162"/>
      <c r="F978" s="162"/>
      <c r="G978" s="162"/>
      <c r="H978" s="162"/>
      <c r="I978" s="162"/>
      <c r="J978" s="162"/>
      <c r="K978" s="162"/>
      <c r="L978" s="162"/>
      <c r="M978" s="162"/>
      <c r="N978" s="162"/>
    </row>
    <row r="979" spans="1:14" ht="15.75" customHeight="1" x14ac:dyDescent="0.25">
      <c r="A979" s="162"/>
      <c r="B979" s="162"/>
      <c r="C979" s="162"/>
      <c r="D979" s="162"/>
      <c r="E979" s="162"/>
      <c r="F979" s="162"/>
      <c r="G979" s="162"/>
      <c r="H979" s="162"/>
      <c r="I979" s="162"/>
      <c r="J979" s="162"/>
      <c r="K979" s="162"/>
      <c r="L979" s="162"/>
      <c r="M979" s="162"/>
      <c r="N979" s="162"/>
    </row>
    <row r="980" spans="1:14" ht="15.75" customHeight="1" x14ac:dyDescent="0.25">
      <c r="A980" s="162"/>
      <c r="B980" s="162"/>
      <c r="C980" s="162"/>
      <c r="D980" s="162"/>
      <c r="E980" s="162"/>
      <c r="F980" s="162"/>
      <c r="G980" s="162"/>
      <c r="H980" s="162"/>
      <c r="I980" s="162"/>
      <c r="J980" s="162"/>
      <c r="K980" s="162"/>
      <c r="L980" s="162"/>
      <c r="M980" s="162"/>
      <c r="N980" s="162"/>
    </row>
    <row r="981" spans="1:14" ht="15.75" customHeight="1" x14ac:dyDescent="0.25">
      <c r="A981" s="162"/>
      <c r="B981" s="162"/>
      <c r="C981" s="162"/>
      <c r="D981" s="162"/>
      <c r="E981" s="162"/>
      <c r="F981" s="162"/>
      <c r="G981" s="162"/>
      <c r="H981" s="162"/>
      <c r="I981" s="162"/>
      <c r="J981" s="162"/>
      <c r="K981" s="162"/>
      <c r="L981" s="162"/>
      <c r="M981" s="162"/>
      <c r="N981" s="162"/>
    </row>
    <row r="982" spans="1:14" ht="15.75" customHeight="1" x14ac:dyDescent="0.25">
      <c r="A982" s="162"/>
      <c r="B982" s="162"/>
      <c r="C982" s="162"/>
      <c r="D982" s="162"/>
      <c r="E982" s="162"/>
      <c r="F982" s="162"/>
      <c r="G982" s="162"/>
      <c r="H982" s="162"/>
      <c r="I982" s="162"/>
      <c r="J982" s="162"/>
      <c r="K982" s="162"/>
      <c r="L982" s="162"/>
      <c r="M982" s="162"/>
      <c r="N982" s="162"/>
    </row>
    <row r="983" spans="1:14" ht="15.75" customHeight="1" x14ac:dyDescent="0.25">
      <c r="A983" s="162"/>
      <c r="B983" s="162"/>
      <c r="C983" s="162"/>
      <c r="D983" s="162"/>
      <c r="E983" s="162"/>
      <c r="F983" s="162"/>
      <c r="G983" s="162"/>
      <c r="H983" s="162"/>
      <c r="I983" s="162"/>
      <c r="J983" s="162"/>
      <c r="K983" s="162"/>
      <c r="L983" s="162"/>
      <c r="M983" s="162"/>
      <c r="N983" s="162"/>
    </row>
    <row r="984" spans="1:14" ht="15.75" customHeight="1" x14ac:dyDescent="0.25">
      <c r="A984" s="162"/>
      <c r="B984" s="162"/>
      <c r="C984" s="162"/>
      <c r="D984" s="162"/>
      <c r="E984" s="162"/>
      <c r="F984" s="162"/>
      <c r="G984" s="162"/>
      <c r="H984" s="162"/>
      <c r="I984" s="162"/>
      <c r="J984" s="162"/>
      <c r="K984" s="162"/>
      <c r="L984" s="162"/>
      <c r="M984" s="162"/>
      <c r="N984" s="162"/>
    </row>
    <row r="985" spans="1:14" ht="15.75" customHeight="1" x14ac:dyDescent="0.25">
      <c r="A985" s="162"/>
      <c r="B985" s="162"/>
      <c r="C985" s="162"/>
      <c r="D985" s="162"/>
      <c r="E985" s="162"/>
      <c r="F985" s="162"/>
      <c r="G985" s="162"/>
      <c r="H985" s="162"/>
      <c r="I985" s="162"/>
      <c r="J985" s="162"/>
      <c r="K985" s="162"/>
      <c r="L985" s="162"/>
      <c r="M985" s="162"/>
      <c r="N985" s="162"/>
    </row>
    <row r="986" spans="1:14" ht="15.75" customHeight="1" x14ac:dyDescent="0.25">
      <c r="A986" s="162"/>
      <c r="B986" s="162"/>
      <c r="C986" s="162"/>
      <c r="D986" s="162"/>
      <c r="E986" s="162"/>
      <c r="F986" s="162"/>
      <c r="G986" s="162"/>
      <c r="H986" s="162"/>
      <c r="I986" s="162"/>
      <c r="J986" s="162"/>
      <c r="K986" s="162"/>
      <c r="L986" s="162"/>
      <c r="M986" s="162"/>
      <c r="N986" s="162"/>
    </row>
    <row r="987" spans="1:14" ht="15.75" customHeight="1" x14ac:dyDescent="0.25">
      <c r="A987" s="162"/>
      <c r="B987" s="162"/>
      <c r="C987" s="162"/>
      <c r="D987" s="162"/>
      <c r="E987" s="162"/>
      <c r="F987" s="162"/>
      <c r="G987" s="162"/>
      <c r="H987" s="162"/>
      <c r="I987" s="162"/>
      <c r="J987" s="162"/>
      <c r="K987" s="162"/>
      <c r="L987" s="162"/>
      <c r="M987" s="162"/>
      <c r="N987" s="162"/>
    </row>
    <row r="988" spans="1:14" ht="15.75" customHeight="1" x14ac:dyDescent="0.25">
      <c r="A988" s="162"/>
      <c r="B988" s="162"/>
      <c r="C988" s="162"/>
      <c r="D988" s="162"/>
      <c r="E988" s="162"/>
      <c r="F988" s="162"/>
      <c r="G988" s="162"/>
      <c r="H988" s="162"/>
      <c r="I988" s="162"/>
      <c r="J988" s="162"/>
      <c r="K988" s="162"/>
      <c r="L988" s="162"/>
      <c r="M988" s="162"/>
      <c r="N988" s="162"/>
    </row>
    <row r="989" spans="1:14" ht="15.75" customHeight="1" x14ac:dyDescent="0.25">
      <c r="A989" s="162"/>
      <c r="B989" s="162"/>
      <c r="C989" s="162"/>
      <c r="D989" s="162"/>
      <c r="E989" s="162"/>
      <c r="F989" s="162"/>
      <c r="G989" s="162"/>
      <c r="H989" s="162"/>
      <c r="I989" s="162"/>
      <c r="J989" s="162"/>
      <c r="K989" s="162"/>
      <c r="L989" s="162"/>
      <c r="M989" s="162"/>
      <c r="N989" s="162"/>
    </row>
    <row r="990" spans="1:14" ht="15.75" customHeight="1" x14ac:dyDescent="0.25">
      <c r="A990" s="162"/>
      <c r="B990" s="162"/>
      <c r="C990" s="162"/>
      <c r="D990" s="162"/>
      <c r="E990" s="162"/>
      <c r="F990" s="162"/>
      <c r="G990" s="162"/>
      <c r="H990" s="162"/>
      <c r="I990" s="162"/>
      <c r="J990" s="162"/>
      <c r="K990" s="162"/>
      <c r="L990" s="162"/>
      <c r="M990" s="162"/>
      <c r="N990" s="162"/>
    </row>
    <row r="991" spans="1:14" ht="15.75" customHeight="1" x14ac:dyDescent="0.25">
      <c r="A991" s="162"/>
      <c r="B991" s="162"/>
      <c r="C991" s="162"/>
      <c r="D991" s="162"/>
      <c r="E991" s="162"/>
      <c r="F991" s="162"/>
      <c r="G991" s="162"/>
      <c r="H991" s="162"/>
      <c r="I991" s="162"/>
      <c r="J991" s="162"/>
      <c r="K991" s="162"/>
      <c r="L991" s="162"/>
      <c r="M991" s="162"/>
      <c r="N991" s="162"/>
    </row>
    <row r="992" spans="1:14" ht="15.75" customHeight="1" x14ac:dyDescent="0.25">
      <c r="A992" s="162"/>
      <c r="B992" s="162"/>
      <c r="C992" s="162"/>
      <c r="D992" s="162"/>
      <c r="E992" s="162"/>
      <c r="F992" s="162"/>
      <c r="G992" s="162"/>
      <c r="H992" s="162"/>
      <c r="I992" s="162"/>
      <c r="J992" s="162"/>
      <c r="K992" s="162"/>
      <c r="L992" s="162"/>
      <c r="M992" s="162"/>
      <c r="N992" s="162"/>
    </row>
    <row r="993" spans="1:14" ht="15.75" customHeight="1" x14ac:dyDescent="0.25">
      <c r="A993" s="162"/>
      <c r="B993" s="162"/>
      <c r="C993" s="162"/>
      <c r="D993" s="162"/>
      <c r="E993" s="162"/>
      <c r="F993" s="162"/>
      <c r="G993" s="162"/>
      <c r="H993" s="162"/>
      <c r="I993" s="162"/>
      <c r="J993" s="162"/>
      <c r="K993" s="162"/>
      <c r="L993" s="162"/>
      <c r="M993" s="162"/>
      <c r="N993" s="162"/>
    </row>
    <row r="994" spans="1:14" ht="15.75" customHeight="1" x14ac:dyDescent="0.25">
      <c r="A994" s="162"/>
      <c r="B994" s="162"/>
      <c r="C994" s="162"/>
      <c r="D994" s="162"/>
      <c r="E994" s="162"/>
      <c r="F994" s="162"/>
      <c r="G994" s="162"/>
      <c r="H994" s="162"/>
      <c r="I994" s="162"/>
      <c r="J994" s="162"/>
      <c r="K994" s="162"/>
      <c r="L994" s="162"/>
      <c r="M994" s="162"/>
      <c r="N994" s="162"/>
    </row>
    <row r="995" spans="1:14" ht="15.75" customHeight="1" x14ac:dyDescent="0.25">
      <c r="A995" s="162"/>
      <c r="B995" s="162"/>
      <c r="C995" s="162"/>
      <c r="D995" s="162"/>
      <c r="E995" s="162"/>
      <c r="F995" s="162"/>
      <c r="G995" s="162"/>
      <c r="H995" s="162"/>
      <c r="I995" s="162"/>
      <c r="J995" s="162"/>
      <c r="K995" s="162"/>
      <c r="L995" s="162"/>
      <c r="M995" s="162"/>
      <c r="N995" s="162"/>
    </row>
    <row r="996" spans="1:14" ht="15.75" customHeight="1" x14ac:dyDescent="0.25">
      <c r="A996" s="162"/>
      <c r="B996" s="162"/>
      <c r="C996" s="162"/>
      <c r="D996" s="162"/>
      <c r="E996" s="162"/>
      <c r="F996" s="162"/>
      <c r="G996" s="162"/>
      <c r="H996" s="162"/>
      <c r="I996" s="162"/>
      <c r="J996" s="162"/>
      <c r="K996" s="162"/>
      <c r="L996" s="162"/>
      <c r="M996" s="162"/>
      <c r="N996" s="162"/>
    </row>
    <row r="997" spans="1:14" ht="15.75" customHeight="1" x14ac:dyDescent="0.25">
      <c r="A997" s="162"/>
      <c r="B997" s="162"/>
      <c r="C997" s="162"/>
      <c r="D997" s="162"/>
      <c r="E997" s="162"/>
      <c r="F997" s="162"/>
      <c r="G997" s="162"/>
      <c r="H997" s="162"/>
      <c r="I997" s="162"/>
      <c r="J997" s="162"/>
      <c r="K997" s="162"/>
      <c r="L997" s="162"/>
      <c r="M997" s="162"/>
      <c r="N997" s="162"/>
    </row>
    <row r="998" spans="1:14" ht="15.75" customHeight="1" x14ac:dyDescent="0.25">
      <c r="A998" s="162"/>
      <c r="B998" s="162"/>
      <c r="C998" s="162"/>
      <c r="D998" s="162"/>
      <c r="E998" s="162"/>
      <c r="F998" s="162"/>
      <c r="G998" s="162"/>
      <c r="H998" s="162"/>
      <c r="I998" s="162"/>
      <c r="J998" s="162"/>
      <c r="K998" s="162"/>
      <c r="L998" s="162"/>
      <c r="M998" s="162"/>
      <c r="N998" s="162"/>
    </row>
    <row r="999" spans="1:14" ht="15.75" customHeight="1" x14ac:dyDescent="0.25">
      <c r="A999" s="162"/>
      <c r="B999" s="162"/>
      <c r="C999" s="162"/>
      <c r="D999" s="162"/>
      <c r="E999" s="162"/>
      <c r="F999" s="162"/>
      <c r="G999" s="162"/>
      <c r="H999" s="162"/>
      <c r="I999" s="162"/>
      <c r="J999" s="162"/>
      <c r="K999" s="162"/>
      <c r="L999" s="162"/>
      <c r="M999" s="162"/>
      <c r="N999" s="162"/>
    </row>
    <row r="1000" spans="1:14" ht="15.75" customHeight="1" x14ac:dyDescent="0.25">
      <c r="A1000" s="162"/>
      <c r="B1000" s="162"/>
      <c r="C1000" s="162"/>
      <c r="D1000" s="162"/>
      <c r="E1000" s="162"/>
      <c r="F1000" s="162"/>
      <c r="G1000" s="162"/>
      <c r="H1000" s="162"/>
      <c r="I1000" s="162"/>
      <c r="J1000" s="162"/>
      <c r="K1000" s="162"/>
      <c r="L1000" s="162"/>
      <c r="M1000" s="162"/>
      <c r="N1000" s="162"/>
    </row>
    <row r="1001" spans="1:14" ht="15.75" customHeight="1" x14ac:dyDescent="0.25">
      <c r="A1001" s="162"/>
      <c r="B1001" s="162"/>
      <c r="C1001" s="162"/>
      <c r="D1001" s="162"/>
      <c r="E1001" s="162"/>
      <c r="F1001" s="162"/>
      <c r="G1001" s="162"/>
      <c r="H1001" s="162"/>
      <c r="I1001" s="162"/>
      <c r="J1001" s="162"/>
      <c r="K1001" s="162"/>
      <c r="L1001" s="162"/>
      <c r="M1001" s="162"/>
      <c r="N1001" s="162"/>
    </row>
    <row r="1002" spans="1:14" ht="15.75" customHeight="1" x14ac:dyDescent="0.25">
      <c r="A1002" s="162"/>
      <c r="B1002" s="162"/>
      <c r="C1002" s="162"/>
      <c r="D1002" s="162"/>
      <c r="E1002" s="162"/>
      <c r="F1002" s="162"/>
      <c r="G1002" s="162"/>
      <c r="H1002" s="162"/>
      <c r="I1002" s="162"/>
      <c r="J1002" s="162"/>
      <c r="K1002" s="162"/>
      <c r="L1002" s="162"/>
      <c r="M1002" s="162"/>
      <c r="N1002" s="162"/>
    </row>
    <row r="1003" spans="1:14" ht="15.75" customHeight="1" x14ac:dyDescent="0.25">
      <c r="A1003" s="162"/>
      <c r="B1003" s="162"/>
      <c r="C1003" s="162"/>
      <c r="D1003" s="162"/>
      <c r="E1003" s="162"/>
      <c r="F1003" s="162"/>
      <c r="G1003" s="162"/>
      <c r="H1003" s="162"/>
      <c r="I1003" s="162"/>
      <c r="J1003" s="162"/>
      <c r="K1003" s="162"/>
      <c r="L1003" s="162"/>
      <c r="M1003" s="162"/>
      <c r="N1003" s="162"/>
    </row>
    <row r="1004" spans="1:14" ht="15.75" customHeight="1" x14ac:dyDescent="0.25">
      <c r="A1004" s="162"/>
      <c r="B1004" s="162"/>
      <c r="C1004" s="162"/>
      <c r="D1004" s="162"/>
      <c r="E1004" s="162"/>
      <c r="F1004" s="162"/>
      <c r="G1004" s="162"/>
      <c r="H1004" s="162"/>
      <c r="I1004" s="162"/>
      <c r="J1004" s="162"/>
      <c r="K1004" s="162"/>
      <c r="L1004" s="162"/>
      <c r="M1004" s="162"/>
      <c r="N1004" s="162"/>
    </row>
    <row r="1005" spans="1:14" ht="15.75" customHeight="1" x14ac:dyDescent="0.25">
      <c r="A1005" s="162"/>
      <c r="B1005" s="162"/>
      <c r="C1005" s="162"/>
      <c r="D1005" s="162"/>
      <c r="E1005" s="162"/>
      <c r="F1005" s="162"/>
      <c r="G1005" s="162"/>
      <c r="H1005" s="162"/>
      <c r="I1005" s="162"/>
      <c r="J1005" s="162"/>
      <c r="K1005" s="162"/>
      <c r="L1005" s="162"/>
      <c r="M1005" s="162"/>
      <c r="N1005" s="162"/>
    </row>
    <row r="1006" spans="1:14" ht="15.75" customHeight="1" x14ac:dyDescent="0.25">
      <c r="A1006" s="162"/>
      <c r="B1006" s="162"/>
      <c r="C1006" s="162"/>
      <c r="D1006" s="162"/>
      <c r="E1006" s="162"/>
      <c r="F1006" s="162"/>
      <c r="G1006" s="162"/>
      <c r="H1006" s="162"/>
      <c r="I1006" s="162"/>
      <c r="J1006" s="162"/>
      <c r="K1006" s="162"/>
      <c r="L1006" s="162"/>
      <c r="M1006" s="162"/>
      <c r="N1006" s="162"/>
    </row>
    <row r="1007" spans="1:14" ht="15.75" customHeight="1" x14ac:dyDescent="0.25">
      <c r="A1007" s="162"/>
      <c r="B1007" s="162"/>
      <c r="C1007" s="162"/>
      <c r="D1007" s="162"/>
      <c r="E1007" s="162"/>
      <c r="F1007" s="162"/>
      <c r="G1007" s="162"/>
      <c r="H1007" s="162"/>
      <c r="I1007" s="162"/>
      <c r="J1007" s="162"/>
      <c r="K1007" s="162"/>
      <c r="L1007" s="162"/>
      <c r="M1007" s="162"/>
      <c r="N1007" s="162"/>
    </row>
    <row r="1008" spans="1:14" ht="15.75" customHeight="1" x14ac:dyDescent="0.25">
      <c r="A1008" s="162"/>
      <c r="B1008" s="162"/>
      <c r="C1008" s="162"/>
      <c r="D1008" s="162"/>
      <c r="E1008" s="162"/>
      <c r="F1008" s="162"/>
      <c r="G1008" s="162"/>
      <c r="H1008" s="162"/>
      <c r="I1008" s="162"/>
      <c r="J1008" s="162"/>
      <c r="K1008" s="162"/>
      <c r="L1008" s="162"/>
      <c r="M1008" s="162"/>
      <c r="N1008" s="162"/>
    </row>
    <row r="1009" spans="1:14" ht="15.75" customHeight="1" x14ac:dyDescent="0.25">
      <c r="A1009" s="162"/>
      <c r="B1009" s="162"/>
      <c r="C1009" s="162"/>
      <c r="D1009" s="162"/>
      <c r="E1009" s="162"/>
      <c r="F1009" s="162"/>
      <c r="G1009" s="162"/>
      <c r="H1009" s="162"/>
      <c r="I1009" s="162"/>
      <c r="J1009" s="162"/>
      <c r="K1009" s="162"/>
      <c r="L1009" s="162"/>
      <c r="M1009" s="162"/>
      <c r="N1009" s="162"/>
    </row>
    <row r="1010" spans="1:14" ht="15.75" customHeight="1" x14ac:dyDescent="0.25">
      <c r="A1010" s="162"/>
      <c r="B1010" s="162"/>
      <c r="C1010" s="162"/>
      <c r="D1010" s="162"/>
      <c r="E1010" s="162"/>
      <c r="F1010" s="162"/>
      <c r="G1010" s="162"/>
      <c r="H1010" s="162"/>
      <c r="I1010" s="162"/>
      <c r="J1010" s="162"/>
      <c r="K1010" s="162"/>
      <c r="L1010" s="162"/>
      <c r="M1010" s="162"/>
      <c r="N1010" s="162"/>
    </row>
    <row r="1011" spans="1:14" ht="15.75" customHeight="1" x14ac:dyDescent="0.25">
      <c r="A1011" s="162"/>
      <c r="B1011" s="162"/>
      <c r="C1011" s="162"/>
      <c r="D1011" s="162"/>
      <c r="E1011" s="162"/>
      <c r="F1011" s="162"/>
      <c r="G1011" s="162"/>
      <c r="H1011" s="162"/>
      <c r="I1011" s="162"/>
      <c r="J1011" s="162"/>
      <c r="K1011" s="162"/>
      <c r="L1011" s="162"/>
      <c r="M1011" s="162"/>
      <c r="N1011" s="162"/>
    </row>
    <row r="1012" spans="1:14" ht="15.75" customHeight="1" x14ac:dyDescent="0.25">
      <c r="A1012" s="162"/>
      <c r="B1012" s="162"/>
      <c r="C1012" s="162"/>
      <c r="D1012" s="162"/>
      <c r="E1012" s="162"/>
      <c r="F1012" s="162"/>
      <c r="G1012" s="162"/>
      <c r="H1012" s="162"/>
      <c r="I1012" s="162"/>
      <c r="J1012" s="162"/>
      <c r="K1012" s="162"/>
      <c r="L1012" s="162"/>
      <c r="M1012" s="162"/>
      <c r="N1012" s="162"/>
    </row>
    <row r="1013" spans="1:14" ht="15.75" customHeight="1" x14ac:dyDescent="0.25">
      <c r="A1013" s="162"/>
      <c r="B1013" s="162"/>
      <c r="C1013" s="162"/>
      <c r="D1013" s="162"/>
      <c r="E1013" s="162"/>
      <c r="F1013" s="162"/>
      <c r="G1013" s="162"/>
      <c r="H1013" s="162"/>
      <c r="I1013" s="162"/>
      <c r="J1013" s="162"/>
      <c r="K1013" s="162"/>
      <c r="L1013" s="162"/>
      <c r="M1013" s="162"/>
      <c r="N1013" s="162"/>
    </row>
    <row r="1014" spans="1:14" ht="15.75" customHeight="1" x14ac:dyDescent="0.25">
      <c r="A1014" s="162"/>
      <c r="B1014" s="162"/>
      <c r="C1014" s="162"/>
      <c r="D1014" s="162"/>
      <c r="E1014" s="162"/>
      <c r="F1014" s="162"/>
      <c r="G1014" s="162"/>
      <c r="H1014" s="162"/>
      <c r="I1014" s="162"/>
      <c r="J1014" s="162"/>
      <c r="K1014" s="162"/>
      <c r="L1014" s="162"/>
      <c r="M1014" s="162"/>
      <c r="N1014" s="162"/>
    </row>
    <row r="1015" spans="1:14" ht="15.75" customHeight="1" x14ac:dyDescent="0.25">
      <c r="A1015" s="162"/>
      <c r="B1015" s="162"/>
      <c r="C1015" s="162"/>
      <c r="D1015" s="162"/>
      <c r="E1015" s="162"/>
      <c r="F1015" s="162"/>
      <c r="G1015" s="162"/>
      <c r="H1015" s="162"/>
      <c r="I1015" s="162"/>
      <c r="J1015" s="162"/>
      <c r="K1015" s="162"/>
      <c r="L1015" s="162"/>
      <c r="M1015" s="162"/>
      <c r="N1015" s="162"/>
    </row>
    <row r="1016" spans="1:14" ht="15.75" customHeight="1" x14ac:dyDescent="0.25">
      <c r="A1016" s="162"/>
      <c r="B1016" s="162"/>
      <c r="C1016" s="162"/>
      <c r="D1016" s="162"/>
      <c r="E1016" s="162"/>
      <c r="F1016" s="162"/>
      <c r="G1016" s="162"/>
      <c r="H1016" s="162"/>
      <c r="I1016" s="162"/>
      <c r="J1016" s="162"/>
      <c r="K1016" s="162"/>
      <c r="L1016" s="162"/>
      <c r="M1016" s="162"/>
      <c r="N1016" s="162"/>
    </row>
    <row r="1017" spans="1:14" ht="15.75" customHeight="1" x14ac:dyDescent="0.25">
      <c r="A1017" s="162"/>
      <c r="B1017" s="162"/>
      <c r="C1017" s="162"/>
      <c r="D1017" s="162"/>
      <c r="E1017" s="162"/>
      <c r="F1017" s="162"/>
      <c r="G1017" s="162"/>
      <c r="H1017" s="162"/>
      <c r="I1017" s="162"/>
      <c r="J1017" s="162"/>
      <c r="K1017" s="162"/>
      <c r="L1017" s="162"/>
      <c r="M1017" s="162"/>
      <c r="N1017" s="162"/>
    </row>
    <row r="1018" spans="1:14" ht="15.75" customHeight="1" x14ac:dyDescent="0.25">
      <c r="A1018" s="162"/>
      <c r="B1018" s="162"/>
      <c r="C1018" s="162"/>
      <c r="D1018" s="162"/>
      <c r="E1018" s="162"/>
      <c r="F1018" s="162"/>
      <c r="G1018" s="162"/>
      <c r="H1018" s="162"/>
      <c r="I1018" s="162"/>
      <c r="J1018" s="162"/>
      <c r="K1018" s="162"/>
      <c r="L1018" s="162"/>
      <c r="M1018" s="162"/>
      <c r="N1018" s="162"/>
    </row>
    <row r="1019" spans="1:14" ht="15.75" customHeight="1" x14ac:dyDescent="0.25">
      <c r="A1019" s="162"/>
      <c r="B1019" s="162"/>
      <c r="C1019" s="162"/>
      <c r="D1019" s="162"/>
      <c r="E1019" s="162"/>
      <c r="F1019" s="162"/>
      <c r="G1019" s="162"/>
      <c r="H1019" s="162"/>
      <c r="I1019" s="162"/>
      <c r="J1019" s="162"/>
      <c r="K1019" s="162"/>
      <c r="L1019" s="162"/>
      <c r="M1019" s="162"/>
      <c r="N1019" s="162"/>
    </row>
    <row r="1020" spans="1:14" ht="15.75" customHeight="1" x14ac:dyDescent="0.25">
      <c r="A1020" s="162"/>
      <c r="B1020" s="162"/>
      <c r="C1020" s="162"/>
      <c r="D1020" s="162"/>
      <c r="E1020" s="162"/>
      <c r="F1020" s="162"/>
      <c r="G1020" s="162"/>
      <c r="H1020" s="162"/>
      <c r="I1020" s="162"/>
      <c r="J1020" s="162"/>
      <c r="K1020" s="162"/>
      <c r="L1020" s="162"/>
      <c r="M1020" s="162"/>
      <c r="N1020" s="162"/>
    </row>
    <row r="1021" spans="1:14" ht="15.75" customHeight="1" x14ac:dyDescent="0.25">
      <c r="A1021" s="162"/>
      <c r="B1021" s="162"/>
      <c r="C1021" s="162"/>
      <c r="D1021" s="162"/>
      <c r="E1021" s="162"/>
      <c r="F1021" s="162"/>
      <c r="G1021" s="162"/>
      <c r="H1021" s="162"/>
      <c r="I1021" s="162"/>
      <c r="J1021" s="162"/>
      <c r="K1021" s="162"/>
      <c r="L1021" s="162"/>
      <c r="M1021" s="162"/>
      <c r="N1021" s="162"/>
    </row>
    <row r="1022" spans="1:14" ht="15.75" customHeight="1" x14ac:dyDescent="0.25">
      <c r="A1022" s="162"/>
      <c r="B1022" s="162"/>
      <c r="C1022" s="162"/>
      <c r="D1022" s="162"/>
      <c r="E1022" s="162"/>
      <c r="F1022" s="162"/>
      <c r="G1022" s="162"/>
      <c r="H1022" s="162"/>
      <c r="I1022" s="162"/>
      <c r="J1022" s="162"/>
      <c r="K1022" s="162"/>
      <c r="L1022" s="162"/>
      <c r="M1022" s="162"/>
      <c r="N1022" s="162"/>
    </row>
    <row r="1023" spans="1:14" ht="15.75" customHeight="1" x14ac:dyDescent="0.25">
      <c r="A1023" s="162"/>
      <c r="B1023" s="162"/>
      <c r="C1023" s="162"/>
      <c r="D1023" s="162"/>
      <c r="E1023" s="162"/>
      <c r="F1023" s="162"/>
      <c r="G1023" s="162"/>
      <c r="H1023" s="162"/>
      <c r="I1023" s="162"/>
      <c r="J1023" s="162"/>
      <c r="K1023" s="162"/>
      <c r="L1023" s="162"/>
      <c r="M1023" s="162"/>
      <c r="N1023" s="162"/>
    </row>
    <row r="1024" spans="1:14" ht="15.75" customHeight="1" x14ac:dyDescent="0.25">
      <c r="A1024" s="162"/>
      <c r="B1024" s="162"/>
      <c r="C1024" s="162"/>
      <c r="D1024" s="162"/>
      <c r="E1024" s="162"/>
      <c r="F1024" s="162"/>
      <c r="G1024" s="162"/>
      <c r="H1024" s="162"/>
      <c r="I1024" s="162"/>
      <c r="J1024" s="162"/>
      <c r="K1024" s="162"/>
      <c r="L1024" s="162"/>
      <c r="M1024" s="162"/>
      <c r="N1024" s="162"/>
    </row>
    <row r="1025" spans="1:14" ht="15.75" customHeight="1" x14ac:dyDescent="0.25">
      <c r="A1025" s="162"/>
      <c r="B1025" s="162"/>
      <c r="C1025" s="162"/>
      <c r="D1025" s="162"/>
      <c r="E1025" s="162"/>
      <c r="F1025" s="162"/>
      <c r="G1025" s="162"/>
      <c r="H1025" s="162"/>
      <c r="I1025" s="162"/>
      <c r="J1025" s="162"/>
      <c r="K1025" s="162"/>
      <c r="L1025" s="162"/>
      <c r="M1025" s="162"/>
      <c r="N1025" s="162"/>
    </row>
    <row r="1026" spans="1:14" ht="15.75" customHeight="1" x14ac:dyDescent="0.25">
      <c r="A1026" s="162"/>
      <c r="B1026" s="162"/>
      <c r="C1026" s="162"/>
      <c r="D1026" s="162"/>
      <c r="E1026" s="162"/>
      <c r="F1026" s="162"/>
      <c r="G1026" s="162"/>
      <c r="H1026" s="162"/>
      <c r="I1026" s="162"/>
      <c r="J1026" s="162"/>
      <c r="K1026" s="162"/>
      <c r="L1026" s="162"/>
      <c r="M1026" s="162"/>
      <c r="N1026" s="162"/>
    </row>
    <row r="1027" spans="1:14" ht="15.75" customHeight="1" x14ac:dyDescent="0.25">
      <c r="A1027" s="162"/>
      <c r="B1027" s="162"/>
      <c r="C1027" s="162"/>
      <c r="D1027" s="162"/>
      <c r="E1027" s="162"/>
      <c r="F1027" s="162"/>
      <c r="G1027" s="162"/>
      <c r="H1027" s="162"/>
      <c r="I1027" s="162"/>
      <c r="J1027" s="162"/>
      <c r="K1027" s="162"/>
      <c r="L1027" s="162"/>
      <c r="M1027" s="162"/>
      <c r="N1027" s="162"/>
    </row>
    <row r="1028" spans="1:14" ht="15.75" customHeight="1" x14ac:dyDescent="0.25">
      <c r="A1028" s="162"/>
      <c r="B1028" s="162"/>
      <c r="C1028" s="162"/>
      <c r="D1028" s="162"/>
      <c r="E1028" s="162"/>
      <c r="F1028" s="162"/>
      <c r="G1028" s="162"/>
      <c r="H1028" s="162"/>
      <c r="I1028" s="162"/>
      <c r="J1028" s="162"/>
      <c r="K1028" s="162"/>
      <c r="L1028" s="162"/>
      <c r="M1028" s="162"/>
      <c r="N1028" s="162"/>
    </row>
    <row r="1029" spans="1:14" ht="15.75" customHeight="1" x14ac:dyDescent="0.25">
      <c r="A1029" s="162"/>
      <c r="B1029" s="162"/>
      <c r="C1029" s="162"/>
      <c r="D1029" s="162"/>
      <c r="E1029" s="162"/>
      <c r="F1029" s="162"/>
      <c r="G1029" s="162"/>
      <c r="H1029" s="162"/>
      <c r="I1029" s="162"/>
      <c r="J1029" s="162"/>
      <c r="K1029" s="162"/>
      <c r="L1029" s="162"/>
      <c r="M1029" s="162"/>
      <c r="N1029" s="162"/>
    </row>
    <row r="1030" spans="1:14" ht="15.75" customHeight="1" x14ac:dyDescent="0.25">
      <c r="A1030" s="162"/>
      <c r="B1030" s="162"/>
      <c r="C1030" s="162"/>
      <c r="D1030" s="162"/>
      <c r="E1030" s="162"/>
      <c r="F1030" s="162"/>
      <c r="G1030" s="162"/>
      <c r="H1030" s="162"/>
      <c r="I1030" s="162"/>
      <c r="J1030" s="162"/>
      <c r="K1030" s="162"/>
      <c r="L1030" s="162"/>
      <c r="M1030" s="162"/>
      <c r="N1030" s="162"/>
    </row>
    <row r="1031" spans="1:14" ht="15.75" customHeight="1" x14ac:dyDescent="0.25">
      <c r="A1031" s="162"/>
      <c r="B1031" s="162"/>
      <c r="C1031" s="162"/>
      <c r="D1031" s="162"/>
      <c r="E1031" s="162"/>
      <c r="F1031" s="162"/>
      <c r="G1031" s="162"/>
      <c r="H1031" s="162"/>
      <c r="I1031" s="162"/>
      <c r="J1031" s="162"/>
      <c r="K1031" s="162"/>
      <c r="L1031" s="162"/>
      <c r="M1031" s="162"/>
      <c r="N1031" s="162"/>
    </row>
    <row r="1032" spans="1:14" ht="15.75" customHeight="1" x14ac:dyDescent="0.25">
      <c r="A1032" s="162"/>
      <c r="B1032" s="162"/>
      <c r="C1032" s="162"/>
      <c r="D1032" s="162"/>
      <c r="E1032" s="162"/>
      <c r="F1032" s="162"/>
      <c r="G1032" s="162"/>
      <c r="H1032" s="162"/>
      <c r="I1032" s="162"/>
      <c r="J1032" s="162"/>
      <c r="K1032" s="162"/>
      <c r="L1032" s="162"/>
      <c r="M1032" s="162"/>
      <c r="N1032" s="162"/>
    </row>
    <row r="1033" spans="1:14" ht="15.75" customHeight="1" x14ac:dyDescent="0.25">
      <c r="A1033" s="162"/>
      <c r="B1033" s="162"/>
      <c r="C1033" s="162"/>
      <c r="D1033" s="162"/>
      <c r="E1033" s="162"/>
      <c r="F1033" s="162"/>
      <c r="G1033" s="162"/>
      <c r="H1033" s="162"/>
      <c r="I1033" s="162"/>
      <c r="J1033" s="162"/>
      <c r="K1033" s="162"/>
      <c r="L1033" s="162"/>
      <c r="M1033" s="162"/>
      <c r="N1033" s="162"/>
    </row>
    <row r="1034" spans="1:14" ht="15.75" customHeight="1" x14ac:dyDescent="0.25">
      <c r="A1034" s="162"/>
      <c r="B1034" s="162"/>
      <c r="C1034" s="162"/>
      <c r="D1034" s="162"/>
      <c r="E1034" s="162"/>
      <c r="F1034" s="162"/>
      <c r="G1034" s="162"/>
      <c r="H1034" s="162"/>
      <c r="I1034" s="162"/>
      <c r="J1034" s="162"/>
      <c r="K1034" s="162"/>
      <c r="L1034" s="162"/>
      <c r="M1034" s="162"/>
      <c r="N1034" s="162"/>
    </row>
    <row r="1035" spans="1:14" ht="15.75" customHeight="1" x14ac:dyDescent="0.25">
      <c r="A1035" s="162"/>
      <c r="B1035" s="162"/>
      <c r="C1035" s="162"/>
      <c r="D1035" s="162"/>
      <c r="E1035" s="162"/>
      <c r="F1035" s="162"/>
      <c r="G1035" s="162"/>
      <c r="H1035" s="162"/>
      <c r="I1035" s="162"/>
      <c r="J1035" s="162"/>
      <c r="K1035" s="162"/>
      <c r="L1035" s="162"/>
      <c r="M1035" s="162"/>
      <c r="N1035" s="162"/>
    </row>
    <row r="1036" spans="1:14" ht="15.75" customHeight="1" x14ac:dyDescent="0.25">
      <c r="A1036" s="162"/>
      <c r="B1036" s="162"/>
      <c r="C1036" s="162"/>
      <c r="D1036" s="162"/>
      <c r="E1036" s="162"/>
      <c r="F1036" s="162"/>
      <c r="G1036" s="162"/>
      <c r="H1036" s="162"/>
      <c r="I1036" s="162"/>
      <c r="J1036" s="162"/>
      <c r="K1036" s="162"/>
      <c r="L1036" s="162"/>
      <c r="M1036" s="162"/>
      <c r="N1036" s="162"/>
    </row>
    <row r="1037" spans="1:14" ht="15.75" customHeight="1" x14ac:dyDescent="0.25">
      <c r="A1037" s="162"/>
      <c r="B1037" s="162"/>
      <c r="C1037" s="162"/>
      <c r="D1037" s="162"/>
      <c r="E1037" s="162"/>
      <c r="F1037" s="162"/>
      <c r="G1037" s="162"/>
      <c r="H1037" s="162"/>
      <c r="I1037" s="162"/>
      <c r="J1037" s="162"/>
      <c r="K1037" s="162"/>
      <c r="L1037" s="162"/>
      <c r="M1037" s="162"/>
      <c r="N1037" s="162"/>
    </row>
    <row r="1038" spans="1:14" ht="15.75" customHeight="1" x14ac:dyDescent="0.25">
      <c r="A1038" s="162"/>
      <c r="B1038" s="162"/>
      <c r="C1038" s="162"/>
      <c r="D1038" s="162"/>
      <c r="E1038" s="162"/>
      <c r="F1038" s="162"/>
      <c r="G1038" s="162"/>
      <c r="H1038" s="162"/>
      <c r="I1038" s="162"/>
      <c r="J1038" s="162"/>
      <c r="K1038" s="162"/>
      <c r="L1038" s="162"/>
      <c r="M1038" s="162"/>
      <c r="N1038" s="162"/>
    </row>
    <row r="1039" spans="1:14" ht="15.75" customHeight="1" x14ac:dyDescent="0.25">
      <c r="A1039" s="162"/>
      <c r="B1039" s="162"/>
      <c r="C1039" s="162"/>
      <c r="D1039" s="162"/>
      <c r="E1039" s="162"/>
      <c r="F1039" s="162"/>
      <c r="G1039" s="162"/>
      <c r="H1039" s="162"/>
      <c r="I1039" s="162"/>
      <c r="J1039" s="162"/>
      <c r="K1039" s="162"/>
      <c r="L1039" s="162"/>
      <c r="M1039" s="162"/>
      <c r="N1039" s="162"/>
    </row>
    <row r="1040" spans="1:14" ht="15.75" customHeight="1" x14ac:dyDescent="0.25">
      <c r="A1040" s="162"/>
      <c r="B1040" s="162"/>
      <c r="C1040" s="162"/>
      <c r="D1040" s="162"/>
      <c r="E1040" s="162"/>
      <c r="F1040" s="162"/>
      <c r="G1040" s="162"/>
      <c r="H1040" s="162"/>
      <c r="I1040" s="162"/>
      <c r="J1040" s="162"/>
      <c r="K1040" s="162"/>
      <c r="L1040" s="162"/>
      <c r="M1040" s="162"/>
      <c r="N1040" s="162"/>
    </row>
    <row r="1041" spans="1:14" ht="15.75" customHeight="1" x14ac:dyDescent="0.25">
      <c r="A1041" s="162"/>
      <c r="B1041" s="162"/>
      <c r="C1041" s="162"/>
      <c r="D1041" s="162"/>
      <c r="E1041" s="162"/>
      <c r="F1041" s="162"/>
      <c r="G1041" s="162"/>
      <c r="H1041" s="162"/>
      <c r="I1041" s="162"/>
      <c r="J1041" s="162"/>
      <c r="K1041" s="162"/>
      <c r="L1041" s="162"/>
      <c r="M1041" s="162"/>
      <c r="N1041" s="162"/>
    </row>
    <row r="1042" spans="1:14" ht="15.75" customHeight="1" x14ac:dyDescent="0.25">
      <c r="A1042" s="162"/>
      <c r="B1042" s="162"/>
      <c r="C1042" s="162"/>
      <c r="D1042" s="162"/>
      <c r="E1042" s="162"/>
      <c r="F1042" s="162"/>
      <c r="G1042" s="162"/>
      <c r="H1042" s="162"/>
      <c r="I1042" s="162"/>
      <c r="J1042" s="162"/>
      <c r="K1042" s="162"/>
      <c r="L1042" s="162"/>
      <c r="M1042" s="162"/>
      <c r="N1042" s="162"/>
    </row>
    <row r="1043" spans="1:14" ht="15.75" customHeight="1" x14ac:dyDescent="0.25">
      <c r="A1043" s="162"/>
      <c r="B1043" s="162"/>
      <c r="C1043" s="162"/>
      <c r="D1043" s="162"/>
      <c r="E1043" s="162"/>
      <c r="F1043" s="162"/>
      <c r="G1043" s="162"/>
      <c r="H1043" s="162"/>
      <c r="I1043" s="162"/>
      <c r="J1043" s="162"/>
      <c r="K1043" s="162"/>
      <c r="L1043" s="162"/>
      <c r="M1043" s="162"/>
      <c r="N1043" s="162"/>
    </row>
    <row r="1044" spans="1:14" ht="15.75" customHeight="1" x14ac:dyDescent="0.25">
      <c r="A1044" s="162"/>
      <c r="B1044" s="162"/>
      <c r="C1044" s="162"/>
      <c r="D1044" s="162"/>
      <c r="E1044" s="162"/>
      <c r="F1044" s="162"/>
      <c r="G1044" s="162"/>
      <c r="H1044" s="162"/>
      <c r="I1044" s="162"/>
      <c r="J1044" s="162"/>
      <c r="K1044" s="162"/>
      <c r="L1044" s="162"/>
      <c r="M1044" s="162"/>
      <c r="N1044" s="162"/>
    </row>
    <row r="1045" spans="1:14" ht="15.75" customHeight="1" x14ac:dyDescent="0.25">
      <c r="A1045" s="162"/>
      <c r="B1045" s="162"/>
      <c r="C1045" s="162"/>
      <c r="D1045" s="162"/>
      <c r="E1045" s="162"/>
      <c r="F1045" s="162"/>
      <c r="G1045" s="162"/>
      <c r="H1045" s="162"/>
      <c r="I1045" s="162"/>
      <c r="J1045" s="162"/>
      <c r="K1045" s="162"/>
      <c r="L1045" s="162"/>
      <c r="M1045" s="162"/>
      <c r="N1045" s="162"/>
    </row>
    <row r="1046" spans="1:14" ht="15.75" customHeight="1" x14ac:dyDescent="0.25">
      <c r="A1046" s="162"/>
      <c r="B1046" s="162"/>
      <c r="C1046" s="162"/>
      <c r="D1046" s="162"/>
      <c r="E1046" s="162"/>
      <c r="F1046" s="162"/>
      <c r="G1046" s="162"/>
      <c r="H1046" s="162"/>
      <c r="I1046" s="162"/>
      <c r="J1046" s="162"/>
      <c r="K1046" s="162"/>
      <c r="L1046" s="162"/>
      <c r="M1046" s="162"/>
      <c r="N1046" s="162"/>
    </row>
    <row r="1047" spans="1:14" ht="15.75" customHeight="1" x14ac:dyDescent="0.25">
      <c r="A1047" s="162"/>
      <c r="B1047" s="162"/>
      <c r="C1047" s="162"/>
      <c r="D1047" s="162"/>
      <c r="E1047" s="162"/>
      <c r="F1047" s="162"/>
      <c r="G1047" s="162"/>
      <c r="H1047" s="162"/>
      <c r="I1047" s="162"/>
      <c r="J1047" s="162"/>
      <c r="K1047" s="162"/>
      <c r="L1047" s="162"/>
      <c r="M1047" s="162"/>
      <c r="N1047" s="162"/>
    </row>
    <row r="1048" spans="1:14" ht="15.75" customHeight="1" x14ac:dyDescent="0.25">
      <c r="A1048" s="162"/>
      <c r="B1048" s="162"/>
      <c r="C1048" s="162"/>
      <c r="D1048" s="162"/>
      <c r="E1048" s="162"/>
      <c r="F1048" s="162"/>
      <c r="G1048" s="162"/>
      <c r="H1048" s="162"/>
      <c r="I1048" s="162"/>
      <c r="J1048" s="162"/>
      <c r="K1048" s="162"/>
      <c r="L1048" s="162"/>
      <c r="M1048" s="162"/>
      <c r="N1048" s="162"/>
    </row>
    <row r="1049" spans="1:14" ht="15.75" customHeight="1" x14ac:dyDescent="0.25">
      <c r="A1049" s="162"/>
      <c r="B1049" s="162"/>
      <c r="C1049" s="162"/>
      <c r="D1049" s="162"/>
      <c r="E1049" s="162"/>
      <c r="F1049" s="162"/>
      <c r="G1049" s="162"/>
      <c r="H1049" s="162"/>
      <c r="I1049" s="162"/>
      <c r="J1049" s="162"/>
      <c r="K1049" s="162"/>
      <c r="L1049" s="162"/>
      <c r="M1049" s="162"/>
      <c r="N1049" s="162"/>
    </row>
    <row r="1050" spans="1:14" ht="15.75" customHeight="1" x14ac:dyDescent="0.25">
      <c r="A1050" s="162"/>
      <c r="B1050" s="162"/>
      <c r="C1050" s="162"/>
      <c r="D1050" s="162"/>
      <c r="E1050" s="162"/>
      <c r="F1050" s="162"/>
      <c r="G1050" s="162"/>
      <c r="H1050" s="162"/>
      <c r="I1050" s="162"/>
      <c r="J1050" s="162"/>
      <c r="K1050" s="162"/>
      <c r="L1050" s="162"/>
      <c r="M1050" s="162"/>
      <c r="N1050" s="162"/>
    </row>
    <row r="1051" spans="1:14" ht="15.75" customHeight="1" x14ac:dyDescent="0.25">
      <c r="A1051" s="162"/>
      <c r="B1051" s="162"/>
      <c r="C1051" s="162"/>
      <c r="D1051" s="162"/>
      <c r="E1051" s="162"/>
      <c r="F1051" s="162"/>
      <c r="G1051" s="162"/>
      <c r="H1051" s="162"/>
      <c r="I1051" s="162"/>
      <c r="J1051" s="162"/>
      <c r="K1051" s="162"/>
      <c r="L1051" s="162"/>
      <c r="M1051" s="162"/>
      <c r="N1051" s="162"/>
    </row>
    <row r="1052" spans="1:14" ht="15.75" customHeight="1" x14ac:dyDescent="0.25">
      <c r="A1052" s="162"/>
      <c r="B1052" s="162"/>
      <c r="C1052" s="162"/>
      <c r="D1052" s="162"/>
      <c r="E1052" s="162"/>
      <c r="F1052" s="162"/>
      <c r="G1052" s="162"/>
      <c r="H1052" s="162"/>
      <c r="I1052" s="162"/>
      <c r="J1052" s="162"/>
      <c r="K1052" s="162"/>
      <c r="L1052" s="162"/>
      <c r="M1052" s="162"/>
      <c r="N1052" s="162"/>
    </row>
    <row r="1053" spans="1:14" ht="15.75" customHeight="1" x14ac:dyDescent="0.25">
      <c r="A1053" s="162"/>
      <c r="B1053" s="162"/>
      <c r="C1053" s="162"/>
      <c r="D1053" s="162"/>
      <c r="E1053" s="162"/>
      <c r="F1053" s="162"/>
      <c r="G1053" s="162"/>
      <c r="H1053" s="162"/>
      <c r="I1053" s="162"/>
      <c r="J1053" s="162"/>
      <c r="K1053" s="162"/>
      <c r="L1053" s="162"/>
      <c r="M1053" s="162"/>
      <c r="N1053" s="162"/>
    </row>
    <row r="1054" spans="1:14" ht="15.75" customHeight="1" x14ac:dyDescent="0.25">
      <c r="A1054" s="162"/>
      <c r="B1054" s="162"/>
      <c r="C1054" s="162"/>
      <c r="D1054" s="162"/>
      <c r="E1054" s="162"/>
      <c r="F1054" s="162"/>
      <c r="G1054" s="162"/>
      <c r="H1054" s="162"/>
      <c r="I1054" s="162"/>
      <c r="J1054" s="162"/>
      <c r="K1054" s="162"/>
      <c r="L1054" s="162"/>
      <c r="M1054" s="162"/>
      <c r="N1054" s="162"/>
    </row>
    <row r="1055" spans="1:14" ht="15.75" customHeight="1" x14ac:dyDescent="0.25">
      <c r="A1055" s="162"/>
      <c r="B1055" s="162"/>
      <c r="C1055" s="162"/>
      <c r="D1055" s="162"/>
      <c r="E1055" s="162"/>
      <c r="F1055" s="162"/>
      <c r="G1055" s="162"/>
      <c r="H1055" s="162"/>
      <c r="I1055" s="162"/>
      <c r="J1055" s="162"/>
      <c r="K1055" s="162"/>
      <c r="L1055" s="162"/>
      <c r="M1055" s="162"/>
      <c r="N1055" s="162"/>
    </row>
    <row r="1056" spans="1:14" ht="15.75" customHeight="1" x14ac:dyDescent="0.25">
      <c r="A1056" s="162"/>
      <c r="B1056" s="162"/>
      <c r="C1056" s="162"/>
      <c r="D1056" s="162"/>
      <c r="E1056" s="162"/>
      <c r="F1056" s="162"/>
      <c r="G1056" s="162"/>
      <c r="H1056" s="162"/>
      <c r="I1056" s="162"/>
      <c r="J1056" s="162"/>
      <c r="K1056" s="162"/>
      <c r="L1056" s="162"/>
      <c r="M1056" s="162"/>
      <c r="N1056" s="162"/>
    </row>
    <row r="1057" spans="1:14" ht="15.75" customHeight="1" x14ac:dyDescent="0.25">
      <c r="A1057" s="162"/>
      <c r="B1057" s="162"/>
      <c r="C1057" s="162"/>
      <c r="D1057" s="162"/>
      <c r="E1057" s="162"/>
      <c r="F1057" s="162"/>
      <c r="G1057" s="162"/>
      <c r="H1057" s="162"/>
      <c r="I1057" s="162"/>
      <c r="J1057" s="162"/>
      <c r="K1057" s="162"/>
      <c r="L1057" s="162"/>
      <c r="M1057" s="162"/>
      <c r="N1057" s="162"/>
    </row>
    <row r="1058" spans="1:14" ht="15.75" customHeight="1" x14ac:dyDescent="0.25">
      <c r="A1058" s="162"/>
      <c r="B1058" s="162"/>
      <c r="C1058" s="162"/>
      <c r="D1058" s="162"/>
      <c r="E1058" s="162"/>
      <c r="F1058" s="162"/>
      <c r="G1058" s="162"/>
      <c r="H1058" s="162"/>
      <c r="I1058" s="162"/>
      <c r="J1058" s="162"/>
      <c r="K1058" s="162"/>
      <c r="L1058" s="162"/>
      <c r="M1058" s="162"/>
      <c r="N1058" s="162"/>
    </row>
    <row r="1059" spans="1:14" ht="15.75" customHeight="1" x14ac:dyDescent="0.25">
      <c r="A1059" s="162"/>
      <c r="B1059" s="162"/>
      <c r="C1059" s="162"/>
      <c r="D1059" s="162"/>
      <c r="E1059" s="162"/>
      <c r="F1059" s="162"/>
      <c r="G1059" s="162"/>
      <c r="H1059" s="162"/>
      <c r="I1059" s="162"/>
      <c r="J1059" s="162"/>
      <c r="K1059" s="162"/>
      <c r="L1059" s="162"/>
      <c r="M1059" s="162"/>
      <c r="N1059" s="162"/>
    </row>
    <row r="1060" spans="1:14" ht="15.75" customHeight="1" x14ac:dyDescent="0.25">
      <c r="A1060" s="162"/>
      <c r="B1060" s="162"/>
      <c r="C1060" s="162"/>
      <c r="D1060" s="162"/>
      <c r="E1060" s="162"/>
      <c r="F1060" s="162"/>
      <c r="G1060" s="162"/>
      <c r="H1060" s="162"/>
      <c r="I1060" s="162"/>
      <c r="J1060" s="162"/>
      <c r="K1060" s="162"/>
      <c r="L1060" s="162"/>
      <c r="M1060" s="162"/>
      <c r="N1060" s="162"/>
    </row>
    <row r="1061" spans="1:14" ht="15.75" customHeight="1" x14ac:dyDescent="0.25">
      <c r="A1061" s="162"/>
      <c r="B1061" s="162"/>
      <c r="C1061" s="162"/>
      <c r="D1061" s="162"/>
      <c r="E1061" s="162"/>
      <c r="F1061" s="162"/>
      <c r="G1061" s="162"/>
      <c r="H1061" s="162"/>
      <c r="I1061" s="162"/>
      <c r="J1061" s="162"/>
      <c r="K1061" s="162"/>
      <c r="L1061" s="162"/>
      <c r="M1061" s="162"/>
      <c r="N1061" s="162"/>
    </row>
    <row r="1062" spans="1:14" ht="15.75" customHeight="1" x14ac:dyDescent="0.25">
      <c r="A1062" s="162"/>
      <c r="B1062" s="162"/>
      <c r="C1062" s="162"/>
      <c r="D1062" s="162"/>
      <c r="E1062" s="162"/>
      <c r="F1062" s="162"/>
      <c r="G1062" s="162"/>
      <c r="H1062" s="162"/>
      <c r="I1062" s="162"/>
      <c r="J1062" s="162"/>
      <c r="K1062" s="162"/>
      <c r="L1062" s="162"/>
      <c r="M1062" s="162"/>
      <c r="N1062" s="162"/>
    </row>
    <row r="1063" spans="1:14" ht="15.75" customHeight="1" x14ac:dyDescent="0.25">
      <c r="A1063" s="162"/>
      <c r="B1063" s="162"/>
      <c r="C1063" s="162"/>
      <c r="D1063" s="162"/>
      <c r="E1063" s="162"/>
      <c r="F1063" s="162"/>
      <c r="G1063" s="162"/>
      <c r="H1063" s="162"/>
      <c r="I1063" s="162"/>
      <c r="J1063" s="162"/>
      <c r="K1063" s="162"/>
      <c r="L1063" s="162"/>
      <c r="M1063" s="162"/>
      <c r="N1063" s="162"/>
    </row>
    <row r="1064" spans="1:14" ht="15.75" customHeight="1" x14ac:dyDescent="0.25">
      <c r="A1064" s="162"/>
      <c r="B1064" s="162"/>
      <c r="C1064" s="162"/>
      <c r="D1064" s="162"/>
      <c r="E1064" s="162"/>
      <c r="F1064" s="162"/>
      <c r="G1064" s="162"/>
      <c r="H1064" s="162"/>
      <c r="I1064" s="162"/>
      <c r="J1064" s="162"/>
      <c r="K1064" s="162"/>
      <c r="L1064" s="162"/>
      <c r="M1064" s="162"/>
      <c r="N1064" s="162"/>
    </row>
    <row r="1065" spans="1:14" ht="15.75" customHeight="1" x14ac:dyDescent="0.25">
      <c r="A1065" s="162"/>
      <c r="B1065" s="162"/>
      <c r="C1065" s="162"/>
      <c r="D1065" s="162"/>
      <c r="E1065" s="162"/>
      <c r="F1065" s="162"/>
      <c r="G1065" s="162"/>
      <c r="H1065" s="162"/>
      <c r="I1065" s="162"/>
      <c r="J1065" s="162"/>
      <c r="K1065" s="162"/>
      <c r="L1065" s="162"/>
      <c r="M1065" s="162"/>
      <c r="N1065" s="162"/>
    </row>
    <row r="1066" spans="1:14" ht="15.75" customHeight="1" x14ac:dyDescent="0.25">
      <c r="A1066" s="162"/>
      <c r="B1066" s="162"/>
      <c r="C1066" s="162"/>
      <c r="D1066" s="162"/>
      <c r="E1066" s="162"/>
      <c r="F1066" s="162"/>
      <c r="G1066" s="162"/>
      <c r="H1066" s="162"/>
      <c r="I1066" s="162"/>
      <c r="J1066" s="162"/>
      <c r="K1066" s="162"/>
      <c r="L1066" s="162"/>
      <c r="M1066" s="162"/>
      <c r="N1066" s="162"/>
    </row>
    <row r="1067" spans="1:14" ht="15.75" customHeight="1" x14ac:dyDescent="0.25">
      <c r="A1067" s="162"/>
      <c r="B1067" s="162"/>
      <c r="C1067" s="162"/>
      <c r="D1067" s="162"/>
      <c r="E1067" s="162"/>
      <c r="F1067" s="162"/>
      <c r="G1067" s="162"/>
      <c r="H1067" s="162"/>
      <c r="I1067" s="162"/>
      <c r="J1067" s="162"/>
      <c r="K1067" s="162"/>
      <c r="L1067" s="162"/>
      <c r="M1067" s="162"/>
      <c r="N1067" s="162"/>
    </row>
    <row r="1068" spans="1:14" ht="15.75" customHeight="1" x14ac:dyDescent="0.25">
      <c r="A1068" s="162"/>
      <c r="B1068" s="162"/>
      <c r="C1068" s="162"/>
      <c r="D1068" s="162"/>
      <c r="E1068" s="162"/>
      <c r="F1068" s="162"/>
      <c r="G1068" s="162"/>
      <c r="H1068" s="162"/>
      <c r="I1068" s="162"/>
      <c r="J1068" s="162"/>
      <c r="K1068" s="162"/>
      <c r="L1068" s="162"/>
      <c r="M1068" s="162"/>
      <c r="N1068" s="162"/>
    </row>
    <row r="1069" spans="1:14" ht="15.75" customHeight="1" x14ac:dyDescent="0.25">
      <c r="A1069" s="162"/>
      <c r="B1069" s="162"/>
      <c r="C1069" s="162"/>
      <c r="D1069" s="162"/>
      <c r="E1069" s="162"/>
      <c r="F1069" s="162"/>
      <c r="G1069" s="162"/>
      <c r="H1069" s="162"/>
      <c r="I1069" s="162"/>
      <c r="J1069" s="162"/>
      <c r="K1069" s="162"/>
      <c r="L1069" s="162"/>
      <c r="M1069" s="162"/>
      <c r="N1069" s="162"/>
    </row>
    <row r="1070" spans="1:14" ht="15.75" customHeight="1" x14ac:dyDescent="0.25">
      <c r="A1070" s="162"/>
      <c r="B1070" s="162"/>
      <c r="C1070" s="162"/>
      <c r="D1070" s="162"/>
      <c r="E1070" s="162"/>
      <c r="F1070" s="162"/>
      <c r="G1070" s="162"/>
      <c r="H1070" s="162"/>
      <c r="I1070" s="162"/>
      <c r="J1070" s="162"/>
      <c r="K1070" s="162"/>
      <c r="L1070" s="162"/>
      <c r="M1070" s="162"/>
      <c r="N1070" s="162"/>
    </row>
    <row r="1071" spans="1:14" ht="15.75" customHeight="1" x14ac:dyDescent="0.25">
      <c r="A1071" s="162"/>
      <c r="B1071" s="162"/>
      <c r="C1071" s="162"/>
      <c r="D1071" s="162"/>
      <c r="E1071" s="162"/>
      <c r="F1071" s="162"/>
      <c r="G1071" s="162"/>
      <c r="H1071" s="162"/>
      <c r="I1071" s="162"/>
      <c r="J1071" s="162"/>
      <c r="K1071" s="162"/>
      <c r="L1071" s="162"/>
      <c r="M1071" s="162"/>
      <c r="N1071" s="162"/>
    </row>
  </sheetData>
  <mergeCells count="42">
    <mergeCell ref="C126:D126"/>
    <mergeCell ref="C127:D127"/>
    <mergeCell ref="A121:A123"/>
    <mergeCell ref="C121:D121"/>
    <mergeCell ref="C122:D122"/>
    <mergeCell ref="C123:D123"/>
    <mergeCell ref="A124:A125"/>
    <mergeCell ref="C124:D124"/>
    <mergeCell ref="C125:D125"/>
    <mergeCell ref="B110:D110"/>
    <mergeCell ref="B111:D111"/>
    <mergeCell ref="C113:D113"/>
    <mergeCell ref="C114:D114"/>
    <mergeCell ref="A115:A120"/>
    <mergeCell ref="C115:D115"/>
    <mergeCell ref="C116:D116"/>
    <mergeCell ref="C117:D117"/>
    <mergeCell ref="C118:D118"/>
    <mergeCell ref="C119:D119"/>
    <mergeCell ref="C120:D120"/>
    <mergeCell ref="B105:D105"/>
    <mergeCell ref="B106:D106"/>
    <mergeCell ref="B107:D107"/>
    <mergeCell ref="B108:D108"/>
    <mergeCell ref="B109:D109"/>
    <mergeCell ref="A83:A95"/>
    <mergeCell ref="A96:A101"/>
    <mergeCell ref="A103:A104"/>
    <mergeCell ref="B103:D103"/>
    <mergeCell ref="C104:D104"/>
    <mergeCell ref="A27:A38"/>
    <mergeCell ref="A39:A45"/>
    <mergeCell ref="A46:A66"/>
    <mergeCell ref="A67:A71"/>
    <mergeCell ref="A72:A82"/>
    <mergeCell ref="C6:E6"/>
    <mergeCell ref="F6:G6"/>
    <mergeCell ref="A2:C2"/>
    <mergeCell ref="D2:F2"/>
    <mergeCell ref="A3:C3"/>
    <mergeCell ref="D3:F3"/>
    <mergeCell ref="C5:G5"/>
  </mergeCells>
  <pageMargins left="0.7" right="0.7" top="0.75" bottom="0.75" header="0.3" footer="0.3"/>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tabColor theme="7" tint="-0.249977111117893"/>
  </sheetPr>
  <dimension ref="B1:F16"/>
  <sheetViews>
    <sheetView workbookViewId="0">
      <selection activeCell="C9" sqref="C9:C10"/>
    </sheetView>
  </sheetViews>
  <sheetFormatPr baseColWidth="10" defaultColWidth="14.28515625" defaultRowHeight="12.75" x14ac:dyDescent="0.2"/>
  <cols>
    <col min="1" max="2" width="14.28515625" style="23"/>
    <col min="3" max="3" width="17" style="23" customWidth="1"/>
    <col min="4" max="4" width="14.28515625" style="23"/>
    <col min="5" max="5" width="46" style="23" customWidth="1"/>
    <col min="6" max="16384" width="14.28515625" style="23"/>
  </cols>
  <sheetData>
    <row r="1" spans="2:6" ht="24" customHeight="1" thickBot="1" x14ac:dyDescent="0.25">
      <c r="B1" s="597" t="s">
        <v>61</v>
      </c>
      <c r="C1" s="598"/>
      <c r="D1" s="598"/>
      <c r="E1" s="598"/>
      <c r="F1" s="599"/>
    </row>
    <row r="2" spans="2:6" ht="16.5" thickBot="1" x14ac:dyDescent="0.3">
      <c r="B2" s="24"/>
      <c r="C2" s="24"/>
      <c r="D2" s="24"/>
      <c r="E2" s="24"/>
      <c r="F2" s="24"/>
    </row>
    <row r="3" spans="2:6" ht="16.5" thickBot="1" x14ac:dyDescent="0.25">
      <c r="B3" s="601" t="s">
        <v>47</v>
      </c>
      <c r="C3" s="602"/>
      <c r="D3" s="602"/>
      <c r="E3" s="36" t="s">
        <v>48</v>
      </c>
      <c r="F3" s="37" t="s">
        <v>49</v>
      </c>
    </row>
    <row r="4" spans="2:6" ht="31.5" x14ac:dyDescent="0.2">
      <c r="B4" s="603" t="s">
        <v>50</v>
      </c>
      <c r="C4" s="605" t="s">
        <v>10</v>
      </c>
      <c r="D4" s="25" t="s">
        <v>11</v>
      </c>
      <c r="E4" s="26" t="s">
        <v>51</v>
      </c>
      <c r="F4" s="27">
        <v>0.25</v>
      </c>
    </row>
    <row r="5" spans="2:6" ht="47.25" x14ac:dyDescent="0.2">
      <c r="B5" s="604"/>
      <c r="C5" s="606"/>
      <c r="D5" s="28" t="s">
        <v>12</v>
      </c>
      <c r="E5" s="29" t="s">
        <v>52</v>
      </c>
      <c r="F5" s="30">
        <v>0.15</v>
      </c>
    </row>
    <row r="6" spans="2:6" ht="47.25" customHeight="1" x14ac:dyDescent="0.2">
      <c r="B6" s="604"/>
      <c r="C6" s="606"/>
      <c r="D6" s="28" t="s">
        <v>13</v>
      </c>
      <c r="E6" s="29" t="s">
        <v>53</v>
      </c>
      <c r="F6" s="30">
        <v>0.1</v>
      </c>
    </row>
    <row r="7" spans="2:6" ht="63" customHeight="1" x14ac:dyDescent="0.2">
      <c r="B7" s="604"/>
      <c r="C7" s="606" t="s">
        <v>14</v>
      </c>
      <c r="D7" s="28" t="s">
        <v>7</v>
      </c>
      <c r="E7" s="29" t="s">
        <v>54</v>
      </c>
      <c r="F7" s="30">
        <v>0.25</v>
      </c>
    </row>
    <row r="8" spans="2:6" ht="31.5" x14ac:dyDescent="0.2">
      <c r="B8" s="604"/>
      <c r="C8" s="606"/>
      <c r="D8" s="28" t="s">
        <v>6</v>
      </c>
      <c r="E8" s="29" t="s">
        <v>55</v>
      </c>
      <c r="F8" s="30">
        <v>0.15</v>
      </c>
    </row>
    <row r="9" spans="2:6" ht="47.25" x14ac:dyDescent="0.2">
      <c r="B9" s="604" t="s">
        <v>108</v>
      </c>
      <c r="C9" s="606" t="s">
        <v>15</v>
      </c>
      <c r="D9" s="28" t="s">
        <v>16</v>
      </c>
      <c r="E9" s="29" t="s">
        <v>56</v>
      </c>
      <c r="F9" s="31" t="s">
        <v>57</v>
      </c>
    </row>
    <row r="10" spans="2:6" ht="63" x14ac:dyDescent="0.2">
      <c r="B10" s="604"/>
      <c r="C10" s="606"/>
      <c r="D10" s="28" t="s">
        <v>17</v>
      </c>
      <c r="E10" s="29" t="s">
        <v>58</v>
      </c>
      <c r="F10" s="31" t="s">
        <v>57</v>
      </c>
    </row>
    <row r="11" spans="2:6" ht="47.25" x14ac:dyDescent="0.2">
      <c r="B11" s="604"/>
      <c r="C11" s="606" t="s">
        <v>18</v>
      </c>
      <c r="D11" s="28" t="s">
        <v>19</v>
      </c>
      <c r="E11" s="29" t="s">
        <v>59</v>
      </c>
      <c r="F11" s="31" t="s">
        <v>57</v>
      </c>
    </row>
    <row r="12" spans="2:6" ht="47.25" x14ac:dyDescent="0.2">
      <c r="B12" s="604"/>
      <c r="C12" s="606"/>
      <c r="D12" s="28" t="s">
        <v>20</v>
      </c>
      <c r="E12" s="29" t="s">
        <v>60</v>
      </c>
      <c r="F12" s="31" t="s">
        <v>57</v>
      </c>
    </row>
    <row r="13" spans="2:6" ht="31.5" x14ac:dyDescent="0.2">
      <c r="B13" s="604"/>
      <c r="C13" s="606" t="s">
        <v>21</v>
      </c>
      <c r="D13" s="28" t="s">
        <v>84</v>
      </c>
      <c r="E13" s="29" t="s">
        <v>87</v>
      </c>
      <c r="F13" s="31" t="s">
        <v>57</v>
      </c>
    </row>
    <row r="14" spans="2:6" ht="32.25" thickBot="1" x14ac:dyDescent="0.25">
      <c r="B14" s="607"/>
      <c r="C14" s="608"/>
      <c r="D14" s="32" t="s">
        <v>85</v>
      </c>
      <c r="E14" s="33" t="s">
        <v>86</v>
      </c>
      <c r="F14" s="34" t="s">
        <v>57</v>
      </c>
    </row>
    <row r="15" spans="2:6" ht="49.5" customHeight="1" x14ac:dyDescent="0.2">
      <c r="B15" s="600" t="s">
        <v>105</v>
      </c>
      <c r="C15" s="600"/>
      <c r="D15" s="600"/>
      <c r="E15" s="600"/>
      <c r="F15" s="600"/>
    </row>
    <row r="16" spans="2:6" ht="27" customHeight="1" x14ac:dyDescent="0.25">
      <c r="B16" s="3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5" sqref="E15"/>
    </sheetView>
  </sheetViews>
  <sheetFormatPr baseColWidth="10" defaultRowHeight="12.75" x14ac:dyDescent="0.2"/>
  <cols>
    <col min="1" max="1" width="11.42578125" style="56"/>
    <col min="2" max="2" width="9.5703125" style="56" customWidth="1"/>
    <col min="3" max="3" width="9.7109375" style="56" customWidth="1"/>
    <col min="4" max="4" width="16.140625" style="56" customWidth="1"/>
    <col min="5" max="5" width="35.85546875" style="56" customWidth="1"/>
    <col min="6" max="6" width="24" style="56" customWidth="1"/>
    <col min="7" max="7" width="9.28515625" style="56" customWidth="1"/>
    <col min="8" max="8" width="9.5703125" style="56" customWidth="1"/>
    <col min="9" max="257" width="11.42578125" style="56"/>
    <col min="258" max="258" width="9.5703125" style="56" customWidth="1"/>
    <col min="259" max="259" width="5.42578125" style="56" customWidth="1"/>
    <col min="260" max="260" width="16.140625" style="56" customWidth="1"/>
    <col min="261" max="261" width="35.85546875" style="56" customWidth="1"/>
    <col min="262" max="262" width="24" style="56" customWidth="1"/>
    <col min="263" max="263" width="9.28515625" style="56" customWidth="1"/>
    <col min="264" max="264" width="9.5703125" style="56" customWidth="1"/>
    <col min="265" max="513" width="11.42578125" style="56"/>
    <col min="514" max="514" width="9.5703125" style="56" customWidth="1"/>
    <col min="515" max="515" width="5.42578125" style="56" customWidth="1"/>
    <col min="516" max="516" width="16.140625" style="56" customWidth="1"/>
    <col min="517" max="517" width="35.85546875" style="56" customWidth="1"/>
    <col min="518" max="518" width="24" style="56" customWidth="1"/>
    <col min="519" max="519" width="9.28515625" style="56" customWidth="1"/>
    <col min="520" max="520" width="9.5703125" style="56" customWidth="1"/>
    <col min="521" max="769" width="11.42578125" style="56"/>
    <col min="770" max="770" width="9.5703125" style="56" customWidth="1"/>
    <col min="771" max="771" width="5.42578125" style="56" customWidth="1"/>
    <col min="772" max="772" width="16.140625" style="56" customWidth="1"/>
    <col min="773" max="773" width="35.85546875" style="56" customWidth="1"/>
    <col min="774" max="774" width="24" style="56" customWidth="1"/>
    <col min="775" max="775" width="9.28515625" style="56" customWidth="1"/>
    <col min="776" max="776" width="9.5703125" style="56" customWidth="1"/>
    <col min="777" max="1025" width="11.42578125" style="56"/>
    <col min="1026" max="1026" width="9.5703125" style="56" customWidth="1"/>
    <col min="1027" max="1027" width="5.42578125" style="56" customWidth="1"/>
    <col min="1028" max="1028" width="16.140625" style="56" customWidth="1"/>
    <col min="1029" max="1029" width="35.85546875" style="56" customWidth="1"/>
    <col min="1030" max="1030" width="24" style="56" customWidth="1"/>
    <col min="1031" max="1031" width="9.28515625" style="56" customWidth="1"/>
    <col min="1032" max="1032" width="9.5703125" style="56" customWidth="1"/>
    <col min="1033" max="1281" width="11.42578125" style="56"/>
    <col min="1282" max="1282" width="9.5703125" style="56" customWidth="1"/>
    <col min="1283" max="1283" width="5.42578125" style="56" customWidth="1"/>
    <col min="1284" max="1284" width="16.140625" style="56" customWidth="1"/>
    <col min="1285" max="1285" width="35.85546875" style="56" customWidth="1"/>
    <col min="1286" max="1286" width="24" style="56" customWidth="1"/>
    <col min="1287" max="1287" width="9.28515625" style="56" customWidth="1"/>
    <col min="1288" max="1288" width="9.5703125" style="56" customWidth="1"/>
    <col min="1289" max="1537" width="11.42578125" style="56"/>
    <col min="1538" max="1538" width="9.5703125" style="56" customWidth="1"/>
    <col min="1539" max="1539" width="5.42578125" style="56" customWidth="1"/>
    <col min="1540" max="1540" width="16.140625" style="56" customWidth="1"/>
    <col min="1541" max="1541" width="35.85546875" style="56" customWidth="1"/>
    <col min="1542" max="1542" width="24" style="56" customWidth="1"/>
    <col min="1543" max="1543" width="9.28515625" style="56" customWidth="1"/>
    <col min="1544" max="1544" width="9.5703125" style="56" customWidth="1"/>
    <col min="1545" max="1793" width="11.42578125" style="56"/>
    <col min="1794" max="1794" width="9.5703125" style="56" customWidth="1"/>
    <col min="1795" max="1795" width="5.42578125" style="56" customWidth="1"/>
    <col min="1796" max="1796" width="16.140625" style="56" customWidth="1"/>
    <col min="1797" max="1797" width="35.85546875" style="56" customWidth="1"/>
    <col min="1798" max="1798" width="24" style="56" customWidth="1"/>
    <col min="1799" max="1799" width="9.28515625" style="56" customWidth="1"/>
    <col min="1800" max="1800" width="9.5703125" style="56" customWidth="1"/>
    <col min="1801" max="2049" width="11.42578125" style="56"/>
    <col min="2050" max="2050" width="9.5703125" style="56" customWidth="1"/>
    <col min="2051" max="2051" width="5.42578125" style="56" customWidth="1"/>
    <col min="2052" max="2052" width="16.140625" style="56" customWidth="1"/>
    <col min="2053" max="2053" width="35.85546875" style="56" customWidth="1"/>
    <col min="2054" max="2054" width="24" style="56" customWidth="1"/>
    <col min="2055" max="2055" width="9.28515625" style="56" customWidth="1"/>
    <col min="2056" max="2056" width="9.5703125" style="56" customWidth="1"/>
    <col min="2057" max="2305" width="11.42578125" style="56"/>
    <col min="2306" max="2306" width="9.5703125" style="56" customWidth="1"/>
    <col min="2307" max="2307" width="5.42578125" style="56" customWidth="1"/>
    <col min="2308" max="2308" width="16.140625" style="56" customWidth="1"/>
    <col min="2309" max="2309" width="35.85546875" style="56" customWidth="1"/>
    <col min="2310" max="2310" width="24" style="56" customWidth="1"/>
    <col min="2311" max="2311" width="9.28515625" style="56" customWidth="1"/>
    <col min="2312" max="2312" width="9.5703125" style="56" customWidth="1"/>
    <col min="2313" max="2561" width="11.42578125" style="56"/>
    <col min="2562" max="2562" width="9.5703125" style="56" customWidth="1"/>
    <col min="2563" max="2563" width="5.42578125" style="56" customWidth="1"/>
    <col min="2564" max="2564" width="16.140625" style="56" customWidth="1"/>
    <col min="2565" max="2565" width="35.85546875" style="56" customWidth="1"/>
    <col min="2566" max="2566" width="24" style="56" customWidth="1"/>
    <col min="2567" max="2567" width="9.28515625" style="56" customWidth="1"/>
    <col min="2568" max="2568" width="9.5703125" style="56" customWidth="1"/>
    <col min="2569" max="2817" width="11.42578125" style="56"/>
    <col min="2818" max="2818" width="9.5703125" style="56" customWidth="1"/>
    <col min="2819" max="2819" width="5.42578125" style="56" customWidth="1"/>
    <col min="2820" max="2820" width="16.140625" style="56" customWidth="1"/>
    <col min="2821" max="2821" width="35.85546875" style="56" customWidth="1"/>
    <col min="2822" max="2822" width="24" style="56" customWidth="1"/>
    <col min="2823" max="2823" width="9.28515625" style="56" customWidth="1"/>
    <col min="2824" max="2824" width="9.5703125" style="56" customWidth="1"/>
    <col min="2825" max="3073" width="11.42578125" style="56"/>
    <col min="3074" max="3074" width="9.5703125" style="56" customWidth="1"/>
    <col min="3075" max="3075" width="5.42578125" style="56" customWidth="1"/>
    <col min="3076" max="3076" width="16.140625" style="56" customWidth="1"/>
    <col min="3077" max="3077" width="35.85546875" style="56" customWidth="1"/>
    <col min="3078" max="3078" width="24" style="56" customWidth="1"/>
    <col min="3079" max="3079" width="9.28515625" style="56" customWidth="1"/>
    <col min="3080" max="3080" width="9.5703125" style="56" customWidth="1"/>
    <col min="3081" max="3329" width="11.42578125" style="56"/>
    <col min="3330" max="3330" width="9.5703125" style="56" customWidth="1"/>
    <col min="3331" max="3331" width="5.42578125" style="56" customWidth="1"/>
    <col min="3332" max="3332" width="16.140625" style="56" customWidth="1"/>
    <col min="3333" max="3333" width="35.85546875" style="56" customWidth="1"/>
    <col min="3334" max="3334" width="24" style="56" customWidth="1"/>
    <col min="3335" max="3335" width="9.28515625" style="56" customWidth="1"/>
    <col min="3336" max="3336" width="9.5703125" style="56" customWidth="1"/>
    <col min="3337" max="3585" width="11.42578125" style="56"/>
    <col min="3586" max="3586" width="9.5703125" style="56" customWidth="1"/>
    <col min="3587" max="3587" width="5.42578125" style="56" customWidth="1"/>
    <col min="3588" max="3588" width="16.140625" style="56" customWidth="1"/>
    <col min="3589" max="3589" width="35.85546875" style="56" customWidth="1"/>
    <col min="3590" max="3590" width="24" style="56" customWidth="1"/>
    <col min="3591" max="3591" width="9.28515625" style="56" customWidth="1"/>
    <col min="3592" max="3592" width="9.5703125" style="56" customWidth="1"/>
    <col min="3593" max="3841" width="11.42578125" style="56"/>
    <col min="3842" max="3842" width="9.5703125" style="56" customWidth="1"/>
    <col min="3843" max="3843" width="5.42578125" style="56" customWidth="1"/>
    <col min="3844" max="3844" width="16.140625" style="56" customWidth="1"/>
    <col min="3845" max="3845" width="35.85546875" style="56" customWidth="1"/>
    <col min="3846" max="3846" width="24" style="56" customWidth="1"/>
    <col min="3847" max="3847" width="9.28515625" style="56" customWidth="1"/>
    <col min="3848" max="3848" width="9.5703125" style="56" customWidth="1"/>
    <col min="3849" max="4097" width="11.42578125" style="56"/>
    <col min="4098" max="4098" width="9.5703125" style="56" customWidth="1"/>
    <col min="4099" max="4099" width="5.42578125" style="56" customWidth="1"/>
    <col min="4100" max="4100" width="16.140625" style="56" customWidth="1"/>
    <col min="4101" max="4101" width="35.85546875" style="56" customWidth="1"/>
    <col min="4102" max="4102" width="24" style="56" customWidth="1"/>
    <col min="4103" max="4103" width="9.28515625" style="56" customWidth="1"/>
    <col min="4104" max="4104" width="9.5703125" style="56" customWidth="1"/>
    <col min="4105" max="4353" width="11.42578125" style="56"/>
    <col min="4354" max="4354" width="9.5703125" style="56" customWidth="1"/>
    <col min="4355" max="4355" width="5.42578125" style="56" customWidth="1"/>
    <col min="4356" max="4356" width="16.140625" style="56" customWidth="1"/>
    <col min="4357" max="4357" width="35.85546875" style="56" customWidth="1"/>
    <col min="4358" max="4358" width="24" style="56" customWidth="1"/>
    <col min="4359" max="4359" width="9.28515625" style="56" customWidth="1"/>
    <col min="4360" max="4360" width="9.5703125" style="56" customWidth="1"/>
    <col min="4361" max="4609" width="11.42578125" style="56"/>
    <col min="4610" max="4610" width="9.5703125" style="56" customWidth="1"/>
    <col min="4611" max="4611" width="5.42578125" style="56" customWidth="1"/>
    <col min="4612" max="4612" width="16.140625" style="56" customWidth="1"/>
    <col min="4613" max="4613" width="35.85546875" style="56" customWidth="1"/>
    <col min="4614" max="4614" width="24" style="56" customWidth="1"/>
    <col min="4615" max="4615" width="9.28515625" style="56" customWidth="1"/>
    <col min="4616" max="4616" width="9.5703125" style="56" customWidth="1"/>
    <col min="4617" max="4865" width="11.42578125" style="56"/>
    <col min="4866" max="4866" width="9.5703125" style="56" customWidth="1"/>
    <col min="4867" max="4867" width="5.42578125" style="56" customWidth="1"/>
    <col min="4868" max="4868" width="16.140625" style="56" customWidth="1"/>
    <col min="4869" max="4869" width="35.85546875" style="56" customWidth="1"/>
    <col min="4870" max="4870" width="24" style="56" customWidth="1"/>
    <col min="4871" max="4871" width="9.28515625" style="56" customWidth="1"/>
    <col min="4872" max="4872" width="9.5703125" style="56" customWidth="1"/>
    <col min="4873" max="5121" width="11.42578125" style="56"/>
    <col min="5122" max="5122" width="9.5703125" style="56" customWidth="1"/>
    <col min="5123" max="5123" width="5.42578125" style="56" customWidth="1"/>
    <col min="5124" max="5124" width="16.140625" style="56" customWidth="1"/>
    <col min="5125" max="5125" width="35.85546875" style="56" customWidth="1"/>
    <col min="5126" max="5126" width="24" style="56" customWidth="1"/>
    <col min="5127" max="5127" width="9.28515625" style="56" customWidth="1"/>
    <col min="5128" max="5128" width="9.5703125" style="56" customWidth="1"/>
    <col min="5129" max="5377" width="11.42578125" style="56"/>
    <col min="5378" max="5378" width="9.5703125" style="56" customWidth="1"/>
    <col min="5379" max="5379" width="5.42578125" style="56" customWidth="1"/>
    <col min="5380" max="5380" width="16.140625" style="56" customWidth="1"/>
    <col min="5381" max="5381" width="35.85546875" style="56" customWidth="1"/>
    <col min="5382" max="5382" width="24" style="56" customWidth="1"/>
    <col min="5383" max="5383" width="9.28515625" style="56" customWidth="1"/>
    <col min="5384" max="5384" width="9.5703125" style="56" customWidth="1"/>
    <col min="5385" max="5633" width="11.42578125" style="56"/>
    <col min="5634" max="5634" width="9.5703125" style="56" customWidth="1"/>
    <col min="5635" max="5635" width="5.42578125" style="56" customWidth="1"/>
    <col min="5636" max="5636" width="16.140625" style="56" customWidth="1"/>
    <col min="5637" max="5637" width="35.85546875" style="56" customWidth="1"/>
    <col min="5638" max="5638" width="24" style="56" customWidth="1"/>
    <col min="5639" max="5639" width="9.28515625" style="56" customWidth="1"/>
    <col min="5640" max="5640" width="9.5703125" style="56" customWidth="1"/>
    <col min="5641" max="5889" width="11.42578125" style="56"/>
    <col min="5890" max="5890" width="9.5703125" style="56" customWidth="1"/>
    <col min="5891" max="5891" width="5.42578125" style="56" customWidth="1"/>
    <col min="5892" max="5892" width="16.140625" style="56" customWidth="1"/>
    <col min="5893" max="5893" width="35.85546875" style="56" customWidth="1"/>
    <col min="5894" max="5894" width="24" style="56" customWidth="1"/>
    <col min="5895" max="5895" width="9.28515625" style="56" customWidth="1"/>
    <col min="5896" max="5896" width="9.5703125" style="56" customWidth="1"/>
    <col min="5897" max="6145" width="11.42578125" style="56"/>
    <col min="6146" max="6146" width="9.5703125" style="56" customWidth="1"/>
    <col min="6147" max="6147" width="5.42578125" style="56" customWidth="1"/>
    <col min="6148" max="6148" width="16.140625" style="56" customWidth="1"/>
    <col min="6149" max="6149" width="35.85546875" style="56" customWidth="1"/>
    <col min="6150" max="6150" width="24" style="56" customWidth="1"/>
    <col min="6151" max="6151" width="9.28515625" style="56" customWidth="1"/>
    <col min="6152" max="6152" width="9.5703125" style="56" customWidth="1"/>
    <col min="6153" max="6401" width="11.42578125" style="56"/>
    <col min="6402" max="6402" width="9.5703125" style="56" customWidth="1"/>
    <col min="6403" max="6403" width="5.42578125" style="56" customWidth="1"/>
    <col min="6404" max="6404" width="16.140625" style="56" customWidth="1"/>
    <col min="6405" max="6405" width="35.85546875" style="56" customWidth="1"/>
    <col min="6406" max="6406" width="24" style="56" customWidth="1"/>
    <col min="6407" max="6407" width="9.28515625" style="56" customWidth="1"/>
    <col min="6408" max="6408" width="9.5703125" style="56" customWidth="1"/>
    <col min="6409" max="6657" width="11.42578125" style="56"/>
    <col min="6658" max="6658" width="9.5703125" style="56" customWidth="1"/>
    <col min="6659" max="6659" width="5.42578125" style="56" customWidth="1"/>
    <col min="6660" max="6660" width="16.140625" style="56" customWidth="1"/>
    <col min="6661" max="6661" width="35.85546875" style="56" customWidth="1"/>
    <col min="6662" max="6662" width="24" style="56" customWidth="1"/>
    <col min="6663" max="6663" width="9.28515625" style="56" customWidth="1"/>
    <col min="6664" max="6664" width="9.5703125" style="56" customWidth="1"/>
    <col min="6665" max="6913" width="11.42578125" style="56"/>
    <col min="6914" max="6914" width="9.5703125" style="56" customWidth="1"/>
    <col min="6915" max="6915" width="5.42578125" style="56" customWidth="1"/>
    <col min="6916" max="6916" width="16.140625" style="56" customWidth="1"/>
    <col min="6917" max="6917" width="35.85546875" style="56" customWidth="1"/>
    <col min="6918" max="6918" width="24" style="56" customWidth="1"/>
    <col min="6919" max="6919" width="9.28515625" style="56" customWidth="1"/>
    <col min="6920" max="6920" width="9.5703125" style="56" customWidth="1"/>
    <col min="6921" max="7169" width="11.42578125" style="56"/>
    <col min="7170" max="7170" width="9.5703125" style="56" customWidth="1"/>
    <col min="7171" max="7171" width="5.42578125" style="56" customWidth="1"/>
    <col min="7172" max="7172" width="16.140625" style="56" customWidth="1"/>
    <col min="7173" max="7173" width="35.85546875" style="56" customWidth="1"/>
    <col min="7174" max="7174" width="24" style="56" customWidth="1"/>
    <col min="7175" max="7175" width="9.28515625" style="56" customWidth="1"/>
    <col min="7176" max="7176" width="9.5703125" style="56" customWidth="1"/>
    <col min="7177" max="7425" width="11.42578125" style="56"/>
    <col min="7426" max="7426" width="9.5703125" style="56" customWidth="1"/>
    <col min="7427" max="7427" width="5.42578125" style="56" customWidth="1"/>
    <col min="7428" max="7428" width="16.140625" style="56" customWidth="1"/>
    <col min="7429" max="7429" width="35.85546875" style="56" customWidth="1"/>
    <col min="7430" max="7430" width="24" style="56" customWidth="1"/>
    <col min="7431" max="7431" width="9.28515625" style="56" customWidth="1"/>
    <col min="7432" max="7432" width="9.5703125" style="56" customWidth="1"/>
    <col min="7433" max="7681" width="11.42578125" style="56"/>
    <col min="7682" max="7682" width="9.5703125" style="56" customWidth="1"/>
    <col min="7683" max="7683" width="5.42578125" style="56" customWidth="1"/>
    <col min="7684" max="7684" width="16.140625" style="56" customWidth="1"/>
    <col min="7685" max="7685" width="35.85546875" style="56" customWidth="1"/>
    <col min="7686" max="7686" width="24" style="56" customWidth="1"/>
    <col min="7687" max="7687" width="9.28515625" style="56" customWidth="1"/>
    <col min="7688" max="7688" width="9.5703125" style="56" customWidth="1"/>
    <col min="7689" max="7937" width="11.42578125" style="56"/>
    <col min="7938" max="7938" width="9.5703125" style="56" customWidth="1"/>
    <col min="7939" max="7939" width="5.42578125" style="56" customWidth="1"/>
    <col min="7940" max="7940" width="16.140625" style="56" customWidth="1"/>
    <col min="7941" max="7941" width="35.85546875" style="56" customWidth="1"/>
    <col min="7942" max="7942" width="24" style="56" customWidth="1"/>
    <col min="7943" max="7943" width="9.28515625" style="56" customWidth="1"/>
    <col min="7944" max="7944" width="9.5703125" style="56" customWidth="1"/>
    <col min="7945" max="8193" width="11.42578125" style="56"/>
    <col min="8194" max="8194" width="9.5703125" style="56" customWidth="1"/>
    <col min="8195" max="8195" width="5.42578125" style="56" customWidth="1"/>
    <col min="8196" max="8196" width="16.140625" style="56" customWidth="1"/>
    <col min="8197" max="8197" width="35.85546875" style="56" customWidth="1"/>
    <col min="8198" max="8198" width="24" style="56" customWidth="1"/>
    <col min="8199" max="8199" width="9.28515625" style="56" customWidth="1"/>
    <col min="8200" max="8200" width="9.5703125" style="56" customWidth="1"/>
    <col min="8201" max="8449" width="11.42578125" style="56"/>
    <col min="8450" max="8450" width="9.5703125" style="56" customWidth="1"/>
    <col min="8451" max="8451" width="5.42578125" style="56" customWidth="1"/>
    <col min="8452" max="8452" width="16.140625" style="56" customWidth="1"/>
    <col min="8453" max="8453" width="35.85546875" style="56" customWidth="1"/>
    <col min="8454" max="8454" width="24" style="56" customWidth="1"/>
    <col min="8455" max="8455" width="9.28515625" style="56" customWidth="1"/>
    <col min="8456" max="8456" width="9.5703125" style="56" customWidth="1"/>
    <col min="8457" max="8705" width="11.42578125" style="56"/>
    <col min="8706" max="8706" width="9.5703125" style="56" customWidth="1"/>
    <col min="8707" max="8707" width="5.42578125" style="56" customWidth="1"/>
    <col min="8708" max="8708" width="16.140625" style="56" customWidth="1"/>
    <col min="8709" max="8709" width="35.85546875" style="56" customWidth="1"/>
    <col min="8710" max="8710" width="24" style="56" customWidth="1"/>
    <col min="8711" max="8711" width="9.28515625" style="56" customWidth="1"/>
    <col min="8712" max="8712" width="9.5703125" style="56" customWidth="1"/>
    <col min="8713" max="8961" width="11.42578125" style="56"/>
    <col min="8962" max="8962" width="9.5703125" style="56" customWidth="1"/>
    <col min="8963" max="8963" width="5.42578125" style="56" customWidth="1"/>
    <col min="8964" max="8964" width="16.140625" style="56" customWidth="1"/>
    <col min="8965" max="8965" width="35.85546875" style="56" customWidth="1"/>
    <col min="8966" max="8966" width="24" style="56" customWidth="1"/>
    <col min="8967" max="8967" width="9.28515625" style="56" customWidth="1"/>
    <col min="8968" max="8968" width="9.5703125" style="56" customWidth="1"/>
    <col min="8969" max="9217" width="11.42578125" style="56"/>
    <col min="9218" max="9218" width="9.5703125" style="56" customWidth="1"/>
    <col min="9219" max="9219" width="5.42578125" style="56" customWidth="1"/>
    <col min="9220" max="9220" width="16.140625" style="56" customWidth="1"/>
    <col min="9221" max="9221" width="35.85546875" style="56" customWidth="1"/>
    <col min="9222" max="9222" width="24" style="56" customWidth="1"/>
    <col min="9223" max="9223" width="9.28515625" style="56" customWidth="1"/>
    <col min="9224" max="9224" width="9.5703125" style="56" customWidth="1"/>
    <col min="9225" max="9473" width="11.42578125" style="56"/>
    <col min="9474" max="9474" width="9.5703125" style="56" customWidth="1"/>
    <col min="9475" max="9475" width="5.42578125" style="56" customWidth="1"/>
    <col min="9476" max="9476" width="16.140625" style="56" customWidth="1"/>
    <col min="9477" max="9477" width="35.85546875" style="56" customWidth="1"/>
    <col min="9478" max="9478" width="24" style="56" customWidth="1"/>
    <col min="9479" max="9479" width="9.28515625" style="56" customWidth="1"/>
    <col min="9480" max="9480" width="9.5703125" style="56" customWidth="1"/>
    <col min="9481" max="9729" width="11.42578125" style="56"/>
    <col min="9730" max="9730" width="9.5703125" style="56" customWidth="1"/>
    <col min="9731" max="9731" width="5.42578125" style="56" customWidth="1"/>
    <col min="9732" max="9732" width="16.140625" style="56" customWidth="1"/>
    <col min="9733" max="9733" width="35.85546875" style="56" customWidth="1"/>
    <col min="9734" max="9734" width="24" style="56" customWidth="1"/>
    <col min="9735" max="9735" width="9.28515625" style="56" customWidth="1"/>
    <col min="9736" max="9736" width="9.5703125" style="56" customWidth="1"/>
    <col min="9737" max="9985" width="11.42578125" style="56"/>
    <col min="9986" max="9986" width="9.5703125" style="56" customWidth="1"/>
    <col min="9987" max="9987" width="5.42578125" style="56" customWidth="1"/>
    <col min="9988" max="9988" width="16.140625" style="56" customWidth="1"/>
    <col min="9989" max="9989" width="35.85546875" style="56" customWidth="1"/>
    <col min="9990" max="9990" width="24" style="56" customWidth="1"/>
    <col min="9991" max="9991" width="9.28515625" style="56" customWidth="1"/>
    <col min="9992" max="9992" width="9.5703125" style="56" customWidth="1"/>
    <col min="9993" max="10241" width="11.42578125" style="56"/>
    <col min="10242" max="10242" width="9.5703125" style="56" customWidth="1"/>
    <col min="10243" max="10243" width="5.42578125" style="56" customWidth="1"/>
    <col min="10244" max="10244" width="16.140625" style="56" customWidth="1"/>
    <col min="10245" max="10245" width="35.85546875" style="56" customWidth="1"/>
    <col min="10246" max="10246" width="24" style="56" customWidth="1"/>
    <col min="10247" max="10247" width="9.28515625" style="56" customWidth="1"/>
    <col min="10248" max="10248" width="9.5703125" style="56" customWidth="1"/>
    <col min="10249" max="10497" width="11.42578125" style="56"/>
    <col min="10498" max="10498" width="9.5703125" style="56" customWidth="1"/>
    <col min="10499" max="10499" width="5.42578125" style="56" customWidth="1"/>
    <col min="10500" max="10500" width="16.140625" style="56" customWidth="1"/>
    <col min="10501" max="10501" width="35.85546875" style="56" customWidth="1"/>
    <col min="10502" max="10502" width="24" style="56" customWidth="1"/>
    <col min="10503" max="10503" width="9.28515625" style="56" customWidth="1"/>
    <col min="10504" max="10504" width="9.5703125" style="56" customWidth="1"/>
    <col min="10505" max="10753" width="11.42578125" style="56"/>
    <col min="10754" max="10754" width="9.5703125" style="56" customWidth="1"/>
    <col min="10755" max="10755" width="5.42578125" style="56" customWidth="1"/>
    <col min="10756" max="10756" width="16.140625" style="56" customWidth="1"/>
    <col min="10757" max="10757" width="35.85546875" style="56" customWidth="1"/>
    <col min="10758" max="10758" width="24" style="56" customWidth="1"/>
    <col min="10759" max="10759" width="9.28515625" style="56" customWidth="1"/>
    <col min="10760" max="10760" width="9.5703125" style="56" customWidth="1"/>
    <col min="10761" max="11009" width="11.42578125" style="56"/>
    <col min="11010" max="11010" width="9.5703125" style="56" customWidth="1"/>
    <col min="11011" max="11011" width="5.42578125" style="56" customWidth="1"/>
    <col min="11012" max="11012" width="16.140625" style="56" customWidth="1"/>
    <col min="11013" max="11013" width="35.85546875" style="56" customWidth="1"/>
    <col min="11014" max="11014" width="24" style="56" customWidth="1"/>
    <col min="11015" max="11015" width="9.28515625" style="56" customWidth="1"/>
    <col min="11016" max="11016" width="9.5703125" style="56" customWidth="1"/>
    <col min="11017" max="11265" width="11.42578125" style="56"/>
    <col min="11266" max="11266" width="9.5703125" style="56" customWidth="1"/>
    <col min="11267" max="11267" width="5.42578125" style="56" customWidth="1"/>
    <col min="11268" max="11268" width="16.140625" style="56" customWidth="1"/>
    <col min="11269" max="11269" width="35.85546875" style="56" customWidth="1"/>
    <col min="11270" max="11270" width="24" style="56" customWidth="1"/>
    <col min="11271" max="11271" width="9.28515625" style="56" customWidth="1"/>
    <col min="11272" max="11272" width="9.5703125" style="56" customWidth="1"/>
    <col min="11273" max="11521" width="11.42578125" style="56"/>
    <col min="11522" max="11522" width="9.5703125" style="56" customWidth="1"/>
    <col min="11523" max="11523" width="5.42578125" style="56" customWidth="1"/>
    <col min="11524" max="11524" width="16.140625" style="56" customWidth="1"/>
    <col min="11525" max="11525" width="35.85546875" style="56" customWidth="1"/>
    <col min="11526" max="11526" width="24" style="56" customWidth="1"/>
    <col min="11527" max="11527" width="9.28515625" style="56" customWidth="1"/>
    <col min="11528" max="11528" width="9.5703125" style="56" customWidth="1"/>
    <col min="11529" max="11777" width="11.42578125" style="56"/>
    <col min="11778" max="11778" width="9.5703125" style="56" customWidth="1"/>
    <col min="11779" max="11779" width="5.42578125" style="56" customWidth="1"/>
    <col min="11780" max="11780" width="16.140625" style="56" customWidth="1"/>
    <col min="11781" max="11781" width="35.85546875" style="56" customWidth="1"/>
    <col min="11782" max="11782" width="24" style="56" customWidth="1"/>
    <col min="11783" max="11783" width="9.28515625" style="56" customWidth="1"/>
    <col min="11784" max="11784" width="9.5703125" style="56" customWidth="1"/>
    <col min="11785" max="12033" width="11.42578125" style="56"/>
    <col min="12034" max="12034" width="9.5703125" style="56" customWidth="1"/>
    <col min="12035" max="12035" width="5.42578125" style="56" customWidth="1"/>
    <col min="12036" max="12036" width="16.140625" style="56" customWidth="1"/>
    <col min="12037" max="12037" width="35.85546875" style="56" customWidth="1"/>
    <col min="12038" max="12038" width="24" style="56" customWidth="1"/>
    <col min="12039" max="12039" width="9.28515625" style="56" customWidth="1"/>
    <col min="12040" max="12040" width="9.5703125" style="56" customWidth="1"/>
    <col min="12041" max="12289" width="11.42578125" style="56"/>
    <col min="12290" max="12290" width="9.5703125" style="56" customWidth="1"/>
    <col min="12291" max="12291" width="5.42578125" style="56" customWidth="1"/>
    <col min="12292" max="12292" width="16.140625" style="56" customWidth="1"/>
    <col min="12293" max="12293" width="35.85546875" style="56" customWidth="1"/>
    <col min="12294" max="12294" width="24" style="56" customWidth="1"/>
    <col min="12295" max="12295" width="9.28515625" style="56" customWidth="1"/>
    <col min="12296" max="12296" width="9.5703125" style="56" customWidth="1"/>
    <col min="12297" max="12545" width="11.42578125" style="56"/>
    <col min="12546" max="12546" width="9.5703125" style="56" customWidth="1"/>
    <col min="12547" max="12547" width="5.42578125" style="56" customWidth="1"/>
    <col min="12548" max="12548" width="16.140625" style="56" customWidth="1"/>
    <col min="12549" max="12549" width="35.85546875" style="56" customWidth="1"/>
    <col min="12550" max="12550" width="24" style="56" customWidth="1"/>
    <col min="12551" max="12551" width="9.28515625" style="56" customWidth="1"/>
    <col min="12552" max="12552" width="9.5703125" style="56" customWidth="1"/>
    <col min="12553" max="12801" width="11.42578125" style="56"/>
    <col min="12802" max="12802" width="9.5703125" style="56" customWidth="1"/>
    <col min="12803" max="12803" width="5.42578125" style="56" customWidth="1"/>
    <col min="12804" max="12804" width="16.140625" style="56" customWidth="1"/>
    <col min="12805" max="12805" width="35.85546875" style="56" customWidth="1"/>
    <col min="12806" max="12806" width="24" style="56" customWidth="1"/>
    <col min="12807" max="12807" width="9.28515625" style="56" customWidth="1"/>
    <col min="12808" max="12808" width="9.5703125" style="56" customWidth="1"/>
    <col min="12809" max="13057" width="11.42578125" style="56"/>
    <col min="13058" max="13058" width="9.5703125" style="56" customWidth="1"/>
    <col min="13059" max="13059" width="5.42578125" style="56" customWidth="1"/>
    <col min="13060" max="13060" width="16.140625" style="56" customWidth="1"/>
    <col min="13061" max="13061" width="35.85546875" style="56" customWidth="1"/>
    <col min="13062" max="13062" width="24" style="56" customWidth="1"/>
    <col min="13063" max="13063" width="9.28515625" style="56" customWidth="1"/>
    <col min="13064" max="13064" width="9.5703125" style="56" customWidth="1"/>
    <col min="13065" max="13313" width="11.42578125" style="56"/>
    <col min="13314" max="13314" width="9.5703125" style="56" customWidth="1"/>
    <col min="13315" max="13315" width="5.42578125" style="56" customWidth="1"/>
    <col min="13316" max="13316" width="16.140625" style="56" customWidth="1"/>
    <col min="13317" max="13317" width="35.85546875" style="56" customWidth="1"/>
    <col min="13318" max="13318" width="24" style="56" customWidth="1"/>
    <col min="13319" max="13319" width="9.28515625" style="56" customWidth="1"/>
    <col min="13320" max="13320" width="9.5703125" style="56" customWidth="1"/>
    <col min="13321" max="13569" width="11.42578125" style="56"/>
    <col min="13570" max="13570" width="9.5703125" style="56" customWidth="1"/>
    <col min="13571" max="13571" width="5.42578125" style="56" customWidth="1"/>
    <col min="13572" max="13572" width="16.140625" style="56" customWidth="1"/>
    <col min="13573" max="13573" width="35.85546875" style="56" customWidth="1"/>
    <col min="13574" max="13574" width="24" style="56" customWidth="1"/>
    <col min="13575" max="13575" width="9.28515625" style="56" customWidth="1"/>
    <col min="13576" max="13576" width="9.5703125" style="56" customWidth="1"/>
    <col min="13577" max="13825" width="11.42578125" style="56"/>
    <col min="13826" max="13826" width="9.5703125" style="56" customWidth="1"/>
    <col min="13827" max="13827" width="5.42578125" style="56" customWidth="1"/>
    <col min="13828" max="13828" width="16.140625" style="56" customWidth="1"/>
    <col min="13829" max="13829" width="35.85546875" style="56" customWidth="1"/>
    <col min="13830" max="13830" width="24" style="56" customWidth="1"/>
    <col min="13831" max="13831" width="9.28515625" style="56" customWidth="1"/>
    <col min="13832" max="13832" width="9.5703125" style="56" customWidth="1"/>
    <col min="13833" max="14081" width="11.42578125" style="56"/>
    <col min="14082" max="14082" width="9.5703125" style="56" customWidth="1"/>
    <col min="14083" max="14083" width="5.42578125" style="56" customWidth="1"/>
    <col min="14084" max="14084" width="16.140625" style="56" customWidth="1"/>
    <col min="14085" max="14085" width="35.85546875" style="56" customWidth="1"/>
    <col min="14086" max="14086" width="24" style="56" customWidth="1"/>
    <col min="14087" max="14087" width="9.28515625" style="56" customWidth="1"/>
    <col min="14088" max="14088" width="9.5703125" style="56" customWidth="1"/>
    <col min="14089" max="14337" width="11.42578125" style="56"/>
    <col min="14338" max="14338" width="9.5703125" style="56" customWidth="1"/>
    <col min="14339" max="14339" width="5.42578125" style="56" customWidth="1"/>
    <col min="14340" max="14340" width="16.140625" style="56" customWidth="1"/>
    <col min="14341" max="14341" width="35.85546875" style="56" customWidth="1"/>
    <col min="14342" max="14342" width="24" style="56" customWidth="1"/>
    <col min="14343" max="14343" width="9.28515625" style="56" customWidth="1"/>
    <col min="14344" max="14344" width="9.5703125" style="56" customWidth="1"/>
    <col min="14345" max="14593" width="11.42578125" style="56"/>
    <col min="14594" max="14594" width="9.5703125" style="56" customWidth="1"/>
    <col min="14595" max="14595" width="5.42578125" style="56" customWidth="1"/>
    <col min="14596" max="14596" width="16.140625" style="56" customWidth="1"/>
    <col min="14597" max="14597" width="35.85546875" style="56" customWidth="1"/>
    <col min="14598" max="14598" width="24" style="56" customWidth="1"/>
    <col min="14599" max="14599" width="9.28515625" style="56" customWidth="1"/>
    <col min="14600" max="14600" width="9.5703125" style="56" customWidth="1"/>
    <col min="14601" max="14849" width="11.42578125" style="56"/>
    <col min="14850" max="14850" width="9.5703125" style="56" customWidth="1"/>
    <col min="14851" max="14851" width="5.42578125" style="56" customWidth="1"/>
    <col min="14852" max="14852" width="16.140625" style="56" customWidth="1"/>
    <col min="14853" max="14853" width="35.85546875" style="56" customWidth="1"/>
    <col min="14854" max="14854" width="24" style="56" customWidth="1"/>
    <col min="14855" max="14855" width="9.28515625" style="56" customWidth="1"/>
    <col min="14856" max="14856" width="9.5703125" style="56" customWidth="1"/>
    <col min="14857" max="15105" width="11.42578125" style="56"/>
    <col min="15106" max="15106" width="9.5703125" style="56" customWidth="1"/>
    <col min="15107" max="15107" width="5.42578125" style="56" customWidth="1"/>
    <col min="15108" max="15108" width="16.140625" style="56" customWidth="1"/>
    <col min="15109" max="15109" width="35.85546875" style="56" customWidth="1"/>
    <col min="15110" max="15110" width="24" style="56" customWidth="1"/>
    <col min="15111" max="15111" width="9.28515625" style="56" customWidth="1"/>
    <col min="15112" max="15112" width="9.5703125" style="56" customWidth="1"/>
    <col min="15113" max="15361" width="11.42578125" style="56"/>
    <col min="15362" max="15362" width="9.5703125" style="56" customWidth="1"/>
    <col min="15363" max="15363" width="5.42578125" style="56" customWidth="1"/>
    <col min="15364" max="15364" width="16.140625" style="56" customWidth="1"/>
    <col min="15365" max="15365" width="35.85546875" style="56" customWidth="1"/>
    <col min="15366" max="15366" width="24" style="56" customWidth="1"/>
    <col min="15367" max="15367" width="9.28515625" style="56" customWidth="1"/>
    <col min="15368" max="15368" width="9.5703125" style="56" customWidth="1"/>
    <col min="15369" max="15617" width="11.42578125" style="56"/>
    <col min="15618" max="15618" width="9.5703125" style="56" customWidth="1"/>
    <col min="15619" max="15619" width="5.42578125" style="56" customWidth="1"/>
    <col min="15620" max="15620" width="16.140625" style="56" customWidth="1"/>
    <col min="15621" max="15621" width="35.85546875" style="56" customWidth="1"/>
    <col min="15622" max="15622" width="24" style="56" customWidth="1"/>
    <col min="15623" max="15623" width="9.28515625" style="56" customWidth="1"/>
    <col min="15624" max="15624" width="9.5703125" style="56" customWidth="1"/>
    <col min="15625" max="15873" width="11.42578125" style="56"/>
    <col min="15874" max="15874" width="9.5703125" style="56" customWidth="1"/>
    <col min="15875" max="15875" width="5.42578125" style="56" customWidth="1"/>
    <col min="15876" max="15876" width="16.140625" style="56" customWidth="1"/>
    <col min="15877" max="15877" width="35.85546875" style="56" customWidth="1"/>
    <col min="15878" max="15878" width="24" style="56" customWidth="1"/>
    <col min="15879" max="15879" width="9.28515625" style="56" customWidth="1"/>
    <col min="15880" max="15880" width="9.5703125" style="56" customWidth="1"/>
    <col min="15881" max="16129" width="11.42578125" style="56"/>
    <col min="16130" max="16130" width="9.5703125" style="56" customWidth="1"/>
    <col min="16131" max="16131" width="5.42578125" style="56" customWidth="1"/>
    <col min="16132" max="16132" width="16.140625" style="56" customWidth="1"/>
    <col min="16133" max="16133" width="35.85546875" style="56" customWidth="1"/>
    <col min="16134" max="16134" width="24" style="56" customWidth="1"/>
    <col min="16135" max="16135" width="9.28515625" style="56" customWidth="1"/>
    <col min="16136" max="16136" width="9.5703125" style="56" customWidth="1"/>
    <col min="16137" max="16384" width="11.42578125" style="56"/>
  </cols>
  <sheetData>
    <row r="1" spans="2:9" ht="13.5" thickBot="1" x14ac:dyDescent="0.25"/>
    <row r="2" spans="2:9" ht="27.75" customHeight="1" x14ac:dyDescent="0.2">
      <c r="B2" s="620" t="s">
        <v>144</v>
      </c>
      <c r="C2" s="621"/>
      <c r="D2" s="622" t="s">
        <v>968</v>
      </c>
      <c r="E2" s="623"/>
      <c r="F2" s="621"/>
      <c r="G2" s="622"/>
      <c r="H2" s="624"/>
    </row>
    <row r="3" spans="2:9" ht="13.5" thickBot="1" x14ac:dyDescent="0.25">
      <c r="B3" s="625" t="s">
        <v>189</v>
      </c>
      <c r="C3" s="626"/>
      <c r="D3" s="627" t="s">
        <v>145</v>
      </c>
      <c r="E3" s="628"/>
      <c r="F3" s="626"/>
      <c r="G3" s="627" t="s">
        <v>190</v>
      </c>
      <c r="H3" s="629"/>
    </row>
    <row r="4" spans="2:9" ht="13.5" thickBot="1" x14ac:dyDescent="0.25">
      <c r="B4" s="96"/>
      <c r="H4" s="97"/>
    </row>
    <row r="5" spans="2:9" ht="13.5" thickBot="1" x14ac:dyDescent="0.25">
      <c r="B5" s="630" t="s">
        <v>146</v>
      </c>
      <c r="C5" s="631"/>
      <c r="D5" s="631"/>
      <c r="E5" s="631"/>
      <c r="F5" s="631"/>
      <c r="G5" s="631"/>
      <c r="H5" s="632"/>
    </row>
    <row r="6" spans="2:9" ht="13.5" thickBot="1" x14ac:dyDescent="0.25">
      <c r="B6" s="633" t="s">
        <v>147</v>
      </c>
      <c r="C6" s="634"/>
      <c r="D6" s="98" t="s">
        <v>148</v>
      </c>
      <c r="E6" s="99" t="s">
        <v>149</v>
      </c>
      <c r="F6" s="635" t="s">
        <v>150</v>
      </c>
      <c r="G6" s="636"/>
      <c r="H6" s="637"/>
    </row>
    <row r="7" spans="2:9" x14ac:dyDescent="0.2">
      <c r="B7" s="638">
        <v>2</v>
      </c>
      <c r="C7" s="639"/>
      <c r="D7" s="100" t="s">
        <v>151</v>
      </c>
      <c r="E7" s="100" t="s">
        <v>152</v>
      </c>
      <c r="F7" s="640" t="s">
        <v>153</v>
      </c>
      <c r="G7" s="641"/>
      <c r="H7" s="642"/>
    </row>
    <row r="8" spans="2:9" x14ac:dyDescent="0.2">
      <c r="B8" s="613">
        <v>3</v>
      </c>
      <c r="C8" s="614"/>
      <c r="D8" s="106">
        <v>44213</v>
      </c>
      <c r="E8" s="100" t="s">
        <v>152</v>
      </c>
      <c r="F8" s="615" t="s">
        <v>154</v>
      </c>
      <c r="G8" s="615"/>
      <c r="H8" s="616"/>
    </row>
    <row r="9" spans="2:9" ht="27.75" customHeight="1" x14ac:dyDescent="0.2">
      <c r="B9" s="613">
        <v>4</v>
      </c>
      <c r="C9" s="614"/>
      <c r="D9" s="106">
        <v>44622</v>
      </c>
      <c r="E9" s="100" t="s">
        <v>152</v>
      </c>
      <c r="F9" s="615" t="s">
        <v>187</v>
      </c>
      <c r="G9" s="615"/>
      <c r="H9" s="616"/>
      <c r="I9" s="102"/>
    </row>
    <row r="10" spans="2:9" x14ac:dyDescent="0.2">
      <c r="B10" s="613">
        <v>5</v>
      </c>
      <c r="C10" s="614"/>
      <c r="D10" s="106">
        <v>45040</v>
      </c>
      <c r="E10" s="101" t="s">
        <v>969</v>
      </c>
      <c r="F10" s="615" t="s">
        <v>970</v>
      </c>
      <c r="G10" s="615"/>
      <c r="H10" s="616"/>
    </row>
    <row r="11" spans="2:9" x14ac:dyDescent="0.2">
      <c r="B11" s="613">
        <v>6</v>
      </c>
      <c r="C11" s="614"/>
      <c r="D11" s="106">
        <v>44002</v>
      </c>
      <c r="E11" s="101" t="s">
        <v>971</v>
      </c>
      <c r="F11" s="615" t="s">
        <v>972</v>
      </c>
      <c r="G11" s="615"/>
      <c r="H11" s="616"/>
    </row>
    <row r="12" spans="2:9" x14ac:dyDescent="0.2">
      <c r="B12" s="613">
        <v>7</v>
      </c>
      <c r="C12" s="614"/>
      <c r="D12" s="106">
        <v>45314</v>
      </c>
      <c r="E12" s="103" t="s">
        <v>969</v>
      </c>
      <c r="F12" s="617" t="s">
        <v>973</v>
      </c>
      <c r="G12" s="618"/>
      <c r="H12" s="619"/>
    </row>
    <row r="13" spans="2:9" x14ac:dyDescent="0.2">
      <c r="B13" s="613">
        <v>8</v>
      </c>
      <c r="C13" s="614"/>
      <c r="D13" s="106">
        <v>45372</v>
      </c>
      <c r="E13" s="103" t="s">
        <v>971</v>
      </c>
      <c r="F13" s="615" t="s">
        <v>974</v>
      </c>
      <c r="G13" s="615"/>
      <c r="H13" s="616"/>
    </row>
    <row r="14" spans="2:9" x14ac:dyDescent="0.2">
      <c r="B14" s="613"/>
      <c r="C14" s="614"/>
      <c r="D14" s="101"/>
      <c r="E14" s="103"/>
      <c r="F14" s="615"/>
      <c r="G14" s="615"/>
      <c r="H14" s="616"/>
    </row>
    <row r="15" spans="2:9" x14ac:dyDescent="0.2">
      <c r="B15" s="613"/>
      <c r="C15" s="614"/>
      <c r="D15" s="101"/>
      <c r="E15" s="103"/>
      <c r="F15" s="615"/>
      <c r="G15" s="615"/>
      <c r="H15" s="616"/>
    </row>
    <row r="16" spans="2:9" x14ac:dyDescent="0.2">
      <c r="B16" s="613"/>
      <c r="C16" s="614"/>
      <c r="D16" s="101"/>
      <c r="E16" s="103"/>
      <c r="F16" s="615"/>
      <c r="G16" s="615"/>
      <c r="H16" s="616"/>
    </row>
    <row r="17" spans="2:8" x14ac:dyDescent="0.2">
      <c r="B17" s="613"/>
      <c r="C17" s="614"/>
      <c r="D17" s="101"/>
      <c r="E17" s="103"/>
      <c r="F17" s="615"/>
      <c r="G17" s="615"/>
      <c r="H17" s="616"/>
    </row>
    <row r="18" spans="2:8" ht="13.5" thickBot="1" x14ac:dyDescent="0.25">
      <c r="B18" s="609"/>
      <c r="C18" s="610"/>
      <c r="D18" s="104"/>
      <c r="E18" s="105"/>
      <c r="F18" s="611"/>
      <c r="G18" s="611"/>
      <c r="H18" s="612"/>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28</v>
      </c>
      <c r="E2" t="s">
        <v>96</v>
      </c>
    </row>
    <row r="3" spans="2:5" x14ac:dyDescent="0.25">
      <c r="B3" t="s">
        <v>29</v>
      </c>
      <c r="E3" t="s">
        <v>95</v>
      </c>
    </row>
    <row r="4" spans="2:5" x14ac:dyDescent="0.25">
      <c r="B4" t="s">
        <v>100</v>
      </c>
      <c r="E4" t="s">
        <v>97</v>
      </c>
    </row>
    <row r="5" spans="2:5" x14ac:dyDescent="0.25">
      <c r="B5" t="s">
        <v>99</v>
      </c>
    </row>
    <row r="8" spans="2:5" x14ac:dyDescent="0.25">
      <c r="B8" t="s">
        <v>66</v>
      </c>
    </row>
    <row r="9" spans="2:5" x14ac:dyDescent="0.25">
      <c r="B9" t="s">
        <v>36</v>
      </c>
    </row>
    <row r="10" spans="2:5" x14ac:dyDescent="0.25">
      <c r="B10" t="s">
        <v>37</v>
      </c>
    </row>
    <row r="13" spans="2:5" x14ac:dyDescent="0.25">
      <c r="B13" t="s">
        <v>94</v>
      </c>
    </row>
    <row r="14" spans="2:5" x14ac:dyDescent="0.25">
      <c r="B14" t="s">
        <v>88</v>
      </c>
    </row>
    <row r="15" spans="2:5" x14ac:dyDescent="0.25">
      <c r="B15" t="s">
        <v>91</v>
      </c>
    </row>
    <row r="16" spans="2:5" x14ac:dyDescent="0.25">
      <c r="B16" t="s">
        <v>89</v>
      </c>
    </row>
    <row r="17" spans="2:2" x14ac:dyDescent="0.25">
      <c r="B17" t="s">
        <v>90</v>
      </c>
    </row>
    <row r="18" spans="2:2" x14ac:dyDescent="0.25">
      <c r="B18" t="s">
        <v>92</v>
      </c>
    </row>
    <row r="19" spans="2:2" x14ac:dyDescent="0.25">
      <c r="B19" t="s">
        <v>93</v>
      </c>
    </row>
  </sheetData>
  <sortState xmlns:xlrd2="http://schemas.microsoft.com/office/spreadsheetml/2017/richdata2" ref="B2:B5">
    <sortCondition ref="B2:B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11</v>
      </c>
    </row>
    <row r="4" spans="1:1" x14ac:dyDescent="0.2">
      <c r="A4" s="2" t="s">
        <v>12</v>
      </c>
    </row>
    <row r="5" spans="1:1" x14ac:dyDescent="0.2">
      <c r="A5" s="2" t="s">
        <v>13</v>
      </c>
    </row>
    <row r="6" spans="1:1" x14ac:dyDescent="0.2">
      <c r="A6" s="2" t="s">
        <v>7</v>
      </c>
    </row>
    <row r="7" spans="1:1" x14ac:dyDescent="0.2">
      <c r="A7" s="2" t="s">
        <v>6</v>
      </c>
    </row>
    <row r="8" spans="1:1" x14ac:dyDescent="0.2">
      <c r="A8" s="2" t="s">
        <v>16</v>
      </c>
    </row>
    <row r="9" spans="1:1" x14ac:dyDescent="0.2">
      <c r="A9" s="2" t="s">
        <v>17</v>
      </c>
    </row>
    <row r="10" spans="1:1" x14ac:dyDescent="0.2">
      <c r="A10" s="2" t="s">
        <v>19</v>
      </c>
    </row>
    <row r="11" spans="1:1" x14ac:dyDescent="0.2">
      <c r="A11" s="2" t="s">
        <v>20</v>
      </c>
    </row>
    <row r="12" spans="1:1" x14ac:dyDescent="0.2">
      <c r="A12" s="2" t="s">
        <v>22</v>
      </c>
    </row>
    <row r="13" spans="1:1" x14ac:dyDescent="0.2">
      <c r="A13" s="2" t="s">
        <v>23</v>
      </c>
    </row>
    <row r="14" spans="1:1" x14ac:dyDescent="0.2">
      <c r="A14" s="2" t="s">
        <v>24</v>
      </c>
    </row>
    <row r="16" spans="1:1" x14ac:dyDescent="0.2">
      <c r="A16" s="2" t="s">
        <v>27</v>
      </c>
    </row>
    <row r="17" spans="1:1" x14ac:dyDescent="0.2">
      <c r="A17" s="2" t="s">
        <v>28</v>
      </c>
    </row>
    <row r="18" spans="1:1" x14ac:dyDescent="0.2">
      <c r="A18" s="2" t="s">
        <v>29</v>
      </c>
    </row>
    <row r="20" spans="1:1" x14ac:dyDescent="0.2">
      <c r="A20" s="2" t="s">
        <v>36</v>
      </c>
    </row>
    <row r="21" spans="1:1" x14ac:dyDescent="0.2">
      <c r="A21" s="2" t="s">
        <v>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E7527-C7BB-4467-AF56-0D69107A3589}">
  <dimension ref="B1:H47"/>
  <sheetViews>
    <sheetView topLeftCell="A15" zoomScale="110" zoomScaleNormal="110" workbookViewId="0">
      <selection activeCell="C16" sqref="C16:D16"/>
    </sheetView>
  </sheetViews>
  <sheetFormatPr baseColWidth="10" defaultColWidth="11.42578125" defaultRowHeight="15" x14ac:dyDescent="0.25"/>
  <cols>
    <col min="1" max="1" width="2.85546875" style="18" customWidth="1"/>
    <col min="2" max="3" width="24.7109375" style="18" customWidth="1"/>
    <col min="4" max="4" width="16" style="18" customWidth="1"/>
    <col min="5" max="5" width="24.7109375" style="18" customWidth="1"/>
    <col min="6" max="6" width="27.7109375" style="18" customWidth="1"/>
    <col min="7" max="8" width="24.7109375" style="18" customWidth="1"/>
    <col min="9" max="16384" width="11.42578125" style="18"/>
  </cols>
  <sheetData>
    <row r="1" spans="2:8" ht="15.75" thickBot="1" x14ac:dyDescent="0.3"/>
    <row r="2" spans="2:8" ht="18" x14ac:dyDescent="0.25">
      <c r="B2" s="357" t="s">
        <v>112</v>
      </c>
      <c r="C2" s="358"/>
      <c r="D2" s="358"/>
      <c r="E2" s="358"/>
      <c r="F2" s="358"/>
      <c r="G2" s="358"/>
      <c r="H2" s="359"/>
    </row>
    <row r="3" spans="2:8" x14ac:dyDescent="0.25">
      <c r="B3" s="19"/>
      <c r="C3" s="20"/>
      <c r="D3" s="20"/>
      <c r="E3" s="20"/>
      <c r="F3" s="20"/>
      <c r="G3" s="20"/>
      <c r="H3" s="21"/>
    </row>
    <row r="4" spans="2:8" ht="63" customHeight="1" x14ac:dyDescent="0.25">
      <c r="B4" s="360" t="s">
        <v>866</v>
      </c>
      <c r="C4" s="361"/>
      <c r="D4" s="361"/>
      <c r="E4" s="361"/>
      <c r="F4" s="361"/>
      <c r="G4" s="361"/>
      <c r="H4" s="362"/>
    </row>
    <row r="5" spans="2:8" ht="63" customHeight="1" x14ac:dyDescent="0.25">
      <c r="B5" s="363"/>
      <c r="C5" s="364"/>
      <c r="D5" s="364"/>
      <c r="E5" s="364"/>
      <c r="F5" s="364"/>
      <c r="G5" s="364"/>
      <c r="H5" s="365"/>
    </row>
    <row r="6" spans="2:8" ht="16.5" x14ac:dyDescent="0.25">
      <c r="B6" s="366" t="s">
        <v>110</v>
      </c>
      <c r="C6" s="367"/>
      <c r="D6" s="367"/>
      <c r="E6" s="367"/>
      <c r="F6" s="367"/>
      <c r="G6" s="367"/>
      <c r="H6" s="368"/>
    </row>
    <row r="7" spans="2:8" ht="95.25" customHeight="1" x14ac:dyDescent="0.25">
      <c r="B7" s="369" t="s">
        <v>113</v>
      </c>
      <c r="C7" s="370"/>
      <c r="D7" s="370"/>
      <c r="E7" s="370"/>
      <c r="F7" s="370"/>
      <c r="G7" s="370"/>
      <c r="H7" s="371"/>
    </row>
    <row r="8" spans="2:8" ht="16.5" x14ac:dyDescent="0.25">
      <c r="B8" s="51"/>
      <c r="C8" s="52"/>
      <c r="D8" s="52"/>
      <c r="E8" s="52"/>
      <c r="F8" s="52"/>
      <c r="G8" s="52"/>
      <c r="H8" s="53"/>
    </row>
    <row r="9" spans="2:8" ht="35.25" customHeight="1" x14ac:dyDescent="0.25">
      <c r="B9" s="372" t="s">
        <v>865</v>
      </c>
      <c r="C9" s="373"/>
      <c r="D9" s="373"/>
      <c r="E9" s="373"/>
      <c r="F9" s="373"/>
      <c r="G9" s="373"/>
      <c r="H9" s="374"/>
    </row>
    <row r="10" spans="2:8" ht="64.5" customHeight="1" x14ac:dyDescent="0.25">
      <c r="B10" s="372"/>
      <c r="C10" s="373"/>
      <c r="D10" s="373"/>
      <c r="E10" s="373"/>
      <c r="F10" s="373"/>
      <c r="G10" s="373"/>
      <c r="H10" s="374"/>
    </row>
    <row r="11" spans="2:8" ht="15.75" thickBot="1" x14ac:dyDescent="0.3">
      <c r="B11" s="40"/>
      <c r="C11" s="43"/>
      <c r="D11" s="48"/>
      <c r="E11" s="49"/>
      <c r="F11" s="49"/>
      <c r="G11" s="50"/>
      <c r="H11" s="44"/>
    </row>
    <row r="12" spans="2:8" ht="15.75" thickTop="1" x14ac:dyDescent="0.25">
      <c r="B12" s="40"/>
      <c r="C12" s="353" t="s">
        <v>111</v>
      </c>
      <c r="D12" s="354"/>
      <c r="E12" s="355" t="s">
        <v>141</v>
      </c>
      <c r="F12" s="356"/>
      <c r="G12" s="43"/>
      <c r="H12" s="44"/>
    </row>
    <row r="13" spans="2:8" ht="26.25" customHeight="1" x14ac:dyDescent="0.25">
      <c r="B13" s="40"/>
      <c r="C13" s="375" t="s">
        <v>139</v>
      </c>
      <c r="D13" s="376"/>
      <c r="E13" s="377" t="s">
        <v>140</v>
      </c>
      <c r="F13" s="378"/>
      <c r="G13" s="43"/>
      <c r="H13" s="44"/>
    </row>
    <row r="14" spans="2:8" ht="26.25" customHeight="1" x14ac:dyDescent="0.25">
      <c r="B14" s="40"/>
      <c r="C14" s="379" t="s">
        <v>188</v>
      </c>
      <c r="D14" s="380"/>
      <c r="E14" s="377" t="s">
        <v>864</v>
      </c>
      <c r="F14" s="378"/>
      <c r="G14" s="43"/>
      <c r="H14" s="44"/>
    </row>
    <row r="15" spans="2:8" x14ac:dyDescent="0.25">
      <c r="B15" s="40"/>
      <c r="C15" s="375" t="s">
        <v>927</v>
      </c>
      <c r="D15" s="376"/>
      <c r="E15" s="377" t="s">
        <v>928</v>
      </c>
      <c r="F15" s="378"/>
      <c r="G15" s="43"/>
      <c r="H15" s="44"/>
    </row>
    <row r="16" spans="2:8" ht="46.5" customHeight="1" x14ac:dyDescent="0.25">
      <c r="B16" s="40"/>
      <c r="C16" s="381" t="s">
        <v>0</v>
      </c>
      <c r="D16" s="382"/>
      <c r="E16" s="383" t="s">
        <v>863</v>
      </c>
      <c r="F16" s="384"/>
      <c r="G16" s="43"/>
      <c r="H16" s="44"/>
    </row>
    <row r="17" spans="2:8" ht="81.75" customHeight="1" x14ac:dyDescent="0.25">
      <c r="B17" s="40"/>
      <c r="C17" s="381" t="s">
        <v>335</v>
      </c>
      <c r="D17" s="382"/>
      <c r="E17" s="385" t="s">
        <v>862</v>
      </c>
      <c r="F17" s="386"/>
      <c r="G17" s="43"/>
      <c r="H17" s="44"/>
    </row>
    <row r="18" spans="2:8" ht="84" customHeight="1" x14ac:dyDescent="0.25">
      <c r="B18" s="40"/>
      <c r="C18" s="381" t="s">
        <v>333</v>
      </c>
      <c r="D18" s="382"/>
      <c r="E18" s="383" t="s">
        <v>861</v>
      </c>
      <c r="F18" s="384"/>
      <c r="G18" s="43"/>
      <c r="H18" s="44"/>
    </row>
    <row r="19" spans="2:8" ht="156" customHeight="1" x14ac:dyDescent="0.25">
      <c r="B19" s="40"/>
      <c r="C19" s="387" t="s">
        <v>255</v>
      </c>
      <c r="D19" s="388"/>
      <c r="E19" s="385" t="s">
        <v>860</v>
      </c>
      <c r="F19" s="386"/>
      <c r="G19" s="43"/>
      <c r="H19" s="44"/>
    </row>
    <row r="20" spans="2:8" ht="111.75" customHeight="1" x14ac:dyDescent="0.25">
      <c r="B20" s="40"/>
      <c r="C20" s="387" t="s">
        <v>334</v>
      </c>
      <c r="D20" s="388"/>
      <c r="E20" s="385" t="s">
        <v>859</v>
      </c>
      <c r="F20" s="386"/>
      <c r="G20" s="43"/>
      <c r="H20" s="44"/>
    </row>
    <row r="21" spans="2:8" ht="23.25" customHeight="1" x14ac:dyDescent="0.25">
      <c r="B21" s="40"/>
      <c r="C21" s="387" t="s">
        <v>41</v>
      </c>
      <c r="D21" s="388"/>
      <c r="E21" s="385" t="s">
        <v>858</v>
      </c>
      <c r="F21" s="386"/>
    </row>
    <row r="22" spans="2:8" ht="16.5" customHeight="1" x14ac:dyDescent="0.25">
      <c r="B22" s="40"/>
      <c r="C22" s="387" t="s">
        <v>857</v>
      </c>
      <c r="D22" s="388"/>
      <c r="E22" s="385" t="s">
        <v>856</v>
      </c>
      <c r="F22" s="386"/>
    </row>
    <row r="23" spans="2:8" ht="57" customHeight="1" x14ac:dyDescent="0.25">
      <c r="B23" s="40"/>
      <c r="C23" s="381" t="s">
        <v>114</v>
      </c>
      <c r="D23" s="382"/>
      <c r="E23" s="383" t="s">
        <v>115</v>
      </c>
      <c r="F23" s="384"/>
      <c r="G23" s="43"/>
      <c r="H23" s="44"/>
    </row>
    <row r="24" spans="2:8" ht="30" customHeight="1" x14ac:dyDescent="0.25">
      <c r="B24" s="40"/>
      <c r="C24" s="387" t="s">
        <v>30</v>
      </c>
      <c r="D24" s="388"/>
      <c r="E24" s="385" t="s">
        <v>855</v>
      </c>
      <c r="F24" s="386"/>
      <c r="G24" s="43"/>
      <c r="H24" s="44"/>
    </row>
    <row r="25" spans="2:8" ht="44.25" customHeight="1" x14ac:dyDescent="0.25">
      <c r="B25" s="40"/>
      <c r="C25" s="387" t="s">
        <v>116</v>
      </c>
      <c r="D25" s="388"/>
      <c r="E25" s="383" t="s">
        <v>117</v>
      </c>
      <c r="F25" s="384"/>
      <c r="G25" s="43"/>
      <c r="H25" s="44"/>
    </row>
    <row r="26" spans="2:8" ht="30" customHeight="1" x14ac:dyDescent="0.25">
      <c r="B26" s="40"/>
      <c r="C26" s="387" t="s">
        <v>40</v>
      </c>
      <c r="D26" s="388"/>
      <c r="E26" s="383" t="s">
        <v>118</v>
      </c>
      <c r="F26" s="384"/>
      <c r="G26" s="43"/>
      <c r="H26" s="44"/>
    </row>
    <row r="27" spans="2:8" ht="59.25" customHeight="1" x14ac:dyDescent="0.25">
      <c r="B27" s="40"/>
      <c r="C27" s="387" t="s">
        <v>109</v>
      </c>
      <c r="D27" s="388"/>
      <c r="E27" s="383" t="s">
        <v>119</v>
      </c>
      <c r="F27" s="384"/>
      <c r="G27" s="43"/>
      <c r="H27" s="44"/>
    </row>
    <row r="28" spans="2:8" ht="23.25" customHeight="1" x14ac:dyDescent="0.25">
      <c r="B28" s="40"/>
      <c r="C28" s="387" t="s">
        <v>9</v>
      </c>
      <c r="D28" s="388"/>
      <c r="E28" s="383" t="s">
        <v>120</v>
      </c>
      <c r="F28" s="384"/>
      <c r="G28" s="43"/>
      <c r="H28" s="44"/>
    </row>
    <row r="29" spans="2:8" ht="30.75" customHeight="1" x14ac:dyDescent="0.25">
      <c r="B29" s="40"/>
      <c r="C29" s="387" t="s">
        <v>124</v>
      </c>
      <c r="D29" s="388"/>
      <c r="E29" s="383" t="s">
        <v>121</v>
      </c>
      <c r="F29" s="384"/>
      <c r="G29" s="43"/>
      <c r="H29" s="44"/>
    </row>
    <row r="30" spans="2:8" ht="35.25" customHeight="1" x14ac:dyDescent="0.25">
      <c r="B30" s="40"/>
      <c r="C30" s="387" t="s">
        <v>125</v>
      </c>
      <c r="D30" s="388"/>
      <c r="E30" s="383" t="s">
        <v>122</v>
      </c>
      <c r="F30" s="384"/>
      <c r="G30" s="43"/>
      <c r="H30" s="44"/>
    </row>
    <row r="31" spans="2:8" ht="33" customHeight="1" x14ac:dyDescent="0.25">
      <c r="B31" s="40"/>
      <c r="C31" s="387" t="s">
        <v>125</v>
      </c>
      <c r="D31" s="388"/>
      <c r="E31" s="383" t="s">
        <v>122</v>
      </c>
      <c r="F31" s="384"/>
      <c r="G31" s="43"/>
      <c r="H31" s="44"/>
    </row>
    <row r="32" spans="2:8" ht="30" customHeight="1" x14ac:dyDescent="0.25">
      <c r="B32" s="40"/>
      <c r="C32" s="387" t="s">
        <v>126</v>
      </c>
      <c r="D32" s="388"/>
      <c r="E32" s="383" t="s">
        <v>123</v>
      </c>
      <c r="F32" s="384"/>
      <c r="G32" s="43"/>
      <c r="H32" s="44"/>
    </row>
    <row r="33" spans="2:8" ht="35.25" customHeight="1" x14ac:dyDescent="0.25">
      <c r="B33" s="40"/>
      <c r="C33" s="387" t="s">
        <v>127</v>
      </c>
      <c r="D33" s="388"/>
      <c r="E33" s="383" t="s">
        <v>128</v>
      </c>
      <c r="F33" s="384"/>
      <c r="G33" s="43"/>
      <c r="H33" s="44"/>
    </row>
    <row r="34" spans="2:8" ht="31.5" customHeight="1" x14ac:dyDescent="0.25">
      <c r="B34" s="40"/>
      <c r="C34" s="387" t="s">
        <v>129</v>
      </c>
      <c r="D34" s="388"/>
      <c r="E34" s="383" t="s">
        <v>130</v>
      </c>
      <c r="F34" s="384"/>
      <c r="G34" s="43"/>
      <c r="H34" s="44"/>
    </row>
    <row r="35" spans="2:8" ht="35.25" customHeight="1" x14ac:dyDescent="0.25">
      <c r="B35" s="40"/>
      <c r="C35" s="387" t="s">
        <v>131</v>
      </c>
      <c r="D35" s="388"/>
      <c r="E35" s="383" t="s">
        <v>132</v>
      </c>
      <c r="F35" s="384"/>
      <c r="G35" s="43"/>
      <c r="H35" s="44"/>
    </row>
    <row r="36" spans="2:8" ht="59.25" customHeight="1" x14ac:dyDescent="0.25">
      <c r="B36" s="40"/>
      <c r="C36" s="387" t="s">
        <v>133</v>
      </c>
      <c r="D36" s="388"/>
      <c r="E36" s="383" t="s">
        <v>134</v>
      </c>
      <c r="F36" s="384"/>
      <c r="G36" s="43"/>
      <c r="H36" s="44"/>
    </row>
    <row r="37" spans="2:8" ht="29.25" customHeight="1" x14ac:dyDescent="0.25">
      <c r="B37" s="40"/>
      <c r="C37" s="387" t="s">
        <v>26</v>
      </c>
      <c r="D37" s="388"/>
      <c r="E37" s="383" t="s">
        <v>135</v>
      </c>
      <c r="F37" s="384"/>
      <c r="G37" s="43"/>
      <c r="H37" s="44"/>
    </row>
    <row r="38" spans="2:8" ht="82.5" customHeight="1" x14ac:dyDescent="0.25">
      <c r="B38" s="40"/>
      <c r="C38" s="387" t="s">
        <v>137</v>
      </c>
      <c r="D38" s="388"/>
      <c r="E38" s="383" t="s">
        <v>136</v>
      </c>
      <c r="F38" s="384"/>
      <c r="G38" s="43"/>
      <c r="H38" s="44"/>
    </row>
    <row r="39" spans="2:8" ht="46.5" customHeight="1" x14ac:dyDescent="0.25">
      <c r="B39" s="40"/>
      <c r="C39" s="387" t="s">
        <v>35</v>
      </c>
      <c r="D39" s="388"/>
      <c r="E39" s="383" t="s">
        <v>138</v>
      </c>
      <c r="F39" s="384"/>
      <c r="G39" s="43"/>
      <c r="H39" s="44"/>
    </row>
    <row r="40" spans="2:8" ht="6.75" customHeight="1" thickBot="1" x14ac:dyDescent="0.3">
      <c r="B40" s="40"/>
      <c r="C40" s="392"/>
      <c r="D40" s="393"/>
      <c r="E40" s="394"/>
      <c r="F40" s="395"/>
      <c r="G40" s="43"/>
      <c r="H40" s="44"/>
    </row>
    <row r="41" spans="2:8" ht="15.75" thickTop="1" x14ac:dyDescent="0.25">
      <c r="B41" s="40"/>
      <c r="C41" s="41"/>
      <c r="D41" s="41"/>
      <c r="E41" s="42"/>
      <c r="F41" s="42"/>
      <c r="G41" s="43"/>
      <c r="H41" s="44"/>
    </row>
    <row r="42" spans="2:8" ht="36.75" customHeight="1" x14ac:dyDescent="0.25">
      <c r="B42" s="389" t="s">
        <v>854</v>
      </c>
      <c r="C42" s="390"/>
      <c r="D42" s="390"/>
      <c r="E42" s="390"/>
      <c r="F42" s="390"/>
      <c r="G42" s="390"/>
      <c r="H42" s="391"/>
    </row>
    <row r="43" spans="2:8" ht="20.25" customHeight="1" x14ac:dyDescent="0.25">
      <c r="B43" s="389" t="s">
        <v>853</v>
      </c>
      <c r="C43" s="390"/>
      <c r="D43" s="390"/>
      <c r="E43" s="390"/>
      <c r="F43" s="390"/>
      <c r="G43" s="390"/>
      <c r="H43" s="391"/>
    </row>
    <row r="44" spans="2:8" ht="20.25" customHeight="1" x14ac:dyDescent="0.25">
      <c r="B44" s="389" t="s">
        <v>852</v>
      </c>
      <c r="C44" s="390"/>
      <c r="D44" s="390"/>
      <c r="E44" s="390"/>
      <c r="F44" s="390"/>
      <c r="G44" s="390"/>
      <c r="H44" s="391"/>
    </row>
    <row r="45" spans="2:8" ht="20.25" customHeight="1" x14ac:dyDescent="0.25">
      <c r="B45" s="389" t="s">
        <v>851</v>
      </c>
      <c r="C45" s="390"/>
      <c r="D45" s="390"/>
      <c r="E45" s="390"/>
      <c r="F45" s="390"/>
      <c r="G45" s="390"/>
      <c r="H45" s="391"/>
    </row>
    <row r="46" spans="2:8" x14ac:dyDescent="0.25">
      <c r="B46" s="389" t="s">
        <v>850</v>
      </c>
      <c r="C46" s="390"/>
      <c r="D46" s="390"/>
      <c r="E46" s="390"/>
      <c r="F46" s="390"/>
      <c r="G46" s="390"/>
      <c r="H46" s="391"/>
    </row>
    <row r="47" spans="2:8" ht="15.75" thickBot="1" x14ac:dyDescent="0.3">
      <c r="B47" s="45"/>
      <c r="C47" s="46"/>
      <c r="D47" s="46"/>
      <c r="E47" s="46"/>
      <c r="F47" s="46"/>
      <c r="G47" s="46"/>
      <c r="H47" s="47"/>
    </row>
  </sheetData>
  <mergeCells count="68">
    <mergeCell ref="B46:H46"/>
    <mergeCell ref="C40:D40"/>
    <mergeCell ref="E40:F40"/>
    <mergeCell ref="B42:H42"/>
    <mergeCell ref="B43:H43"/>
    <mergeCell ref="B44:H44"/>
    <mergeCell ref="B45:H45"/>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2:D22"/>
    <mergeCell ref="E22:F22"/>
    <mergeCell ref="C23:D23"/>
    <mergeCell ref="E23:F23"/>
    <mergeCell ref="C24:D24"/>
    <mergeCell ref="E24:F24"/>
    <mergeCell ref="C19:D19"/>
    <mergeCell ref="E19:F19"/>
    <mergeCell ref="C20:D20"/>
    <mergeCell ref="E20:F20"/>
    <mergeCell ref="C21:D21"/>
    <mergeCell ref="E21:F21"/>
    <mergeCell ref="C16:D16"/>
    <mergeCell ref="E16:F16"/>
    <mergeCell ref="C17:D17"/>
    <mergeCell ref="E17:F17"/>
    <mergeCell ref="C18:D18"/>
    <mergeCell ref="E18:F18"/>
    <mergeCell ref="C13:D13"/>
    <mergeCell ref="E13:F13"/>
    <mergeCell ref="C14:D14"/>
    <mergeCell ref="E14:F14"/>
    <mergeCell ref="C15:D15"/>
    <mergeCell ref="E15:F15"/>
    <mergeCell ref="C12:D12"/>
    <mergeCell ref="E12:F12"/>
    <mergeCell ref="B2:H2"/>
    <mergeCell ref="B4:H5"/>
    <mergeCell ref="B6:H6"/>
    <mergeCell ref="B7:H7"/>
    <mergeCell ref="B9:H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2:BR61"/>
  <sheetViews>
    <sheetView tabSelected="1" zoomScale="70" zoomScaleNormal="70" workbookViewId="0">
      <selection activeCell="F9" sqref="F9:F10"/>
    </sheetView>
  </sheetViews>
  <sheetFormatPr baseColWidth="10" defaultColWidth="11.42578125" defaultRowHeight="12.75" x14ac:dyDescent="0.2"/>
  <cols>
    <col min="1" max="1" width="29.5703125" style="62" customWidth="1"/>
    <col min="2" max="2" width="21.28515625" style="62" customWidth="1"/>
    <col min="3" max="3" width="19.140625" style="62" bestFit="1" customWidth="1"/>
    <col min="4" max="5" width="41.140625" style="62" customWidth="1"/>
    <col min="6" max="6" width="26.140625" style="62" customWidth="1"/>
    <col min="7" max="7" width="18.140625" style="62" customWidth="1"/>
    <col min="8" max="8" width="22.85546875" style="62" customWidth="1"/>
    <col min="9" max="9" width="25.28515625" style="62" customWidth="1"/>
    <col min="10" max="10" width="16.42578125" style="62" customWidth="1"/>
    <col min="11" max="11" width="14" style="62" bestFit="1" customWidth="1"/>
    <col min="12" max="12" width="15.140625" style="56" customWidth="1"/>
    <col min="13" max="13" width="16.140625" style="56" customWidth="1"/>
    <col min="14" max="14" width="6.7109375" style="56" customWidth="1"/>
    <col min="15" max="15" width="18" style="56" customWidth="1"/>
    <col min="16" max="16" width="15.7109375" style="62" customWidth="1"/>
    <col min="17" max="17" width="6.42578125" style="56" customWidth="1"/>
    <col min="18" max="18" width="11.5703125" style="56" customWidth="1"/>
    <col min="19" max="19" width="5.85546875" style="56" customWidth="1"/>
    <col min="20" max="20" width="54.42578125" style="56" customWidth="1"/>
    <col min="21" max="21" width="13.28515625" style="56" customWidth="1"/>
    <col min="22" max="22" width="6.85546875" style="56" customWidth="1"/>
    <col min="23" max="23" width="5" style="56" customWidth="1"/>
    <col min="24" max="24" width="5.5703125" style="56" customWidth="1"/>
    <col min="25" max="25" width="7.140625" style="56" customWidth="1"/>
    <col min="26" max="26" width="6.7109375" style="56" customWidth="1"/>
    <col min="27" max="27" width="7.5703125" style="56" customWidth="1"/>
    <col min="28" max="28" width="34.85546875" style="56" customWidth="1"/>
    <col min="29" max="29" width="9.28515625" style="56" customWidth="1"/>
    <col min="30" max="30" width="5.5703125" style="56" customWidth="1"/>
    <col min="31" max="31" width="10.42578125" style="56" customWidth="1"/>
    <col min="32" max="32" width="6.5703125" style="56" customWidth="1"/>
    <col min="33" max="33" width="9.140625" style="56" customWidth="1"/>
    <col min="34" max="34" width="8.42578125" style="56" customWidth="1"/>
    <col min="35" max="35" width="8.42578125" style="62" customWidth="1"/>
    <col min="36" max="36" width="7.28515625" style="62" customWidth="1"/>
    <col min="37" max="37" width="43.140625" style="56" customWidth="1"/>
    <col min="38" max="38" width="16" style="56" customWidth="1"/>
    <col min="39" max="39" width="17.7109375" style="56" customWidth="1"/>
    <col min="40" max="40" width="16" style="320" customWidth="1"/>
    <col min="41" max="41" width="18.5703125" style="56" customWidth="1"/>
    <col min="42" max="42" width="9.28515625" style="56" customWidth="1"/>
    <col min="43" max="16384" width="11.42578125" style="56"/>
  </cols>
  <sheetData>
    <row r="2" spans="1:70" ht="15" customHeight="1" x14ac:dyDescent="0.2">
      <c r="A2" s="439" t="s">
        <v>975</v>
      </c>
      <c r="B2" s="439"/>
      <c r="C2" s="439"/>
      <c r="D2" s="439"/>
      <c r="E2" s="439"/>
      <c r="F2" s="439"/>
      <c r="G2" s="439"/>
      <c r="H2" s="439"/>
      <c r="I2" s="439"/>
      <c r="J2" s="439"/>
      <c r="K2" s="439"/>
      <c r="L2" s="439" t="s">
        <v>753</v>
      </c>
      <c r="M2" s="439"/>
      <c r="N2" s="439"/>
      <c r="O2" s="439"/>
      <c r="P2" s="439"/>
      <c r="Q2" s="439"/>
      <c r="R2" s="439"/>
      <c r="S2" s="439"/>
      <c r="T2" s="439"/>
      <c r="U2" s="439"/>
      <c r="V2" s="439"/>
      <c r="W2" s="439"/>
      <c r="X2" s="439"/>
      <c r="Y2" s="439"/>
      <c r="Z2" s="439"/>
      <c r="AA2" s="439"/>
      <c r="AB2" s="439"/>
      <c r="AC2" s="439"/>
      <c r="AD2" s="439"/>
      <c r="AE2" s="439"/>
      <c r="AF2" s="439"/>
      <c r="AG2" s="439"/>
      <c r="AH2" s="439"/>
      <c r="AI2" s="439"/>
      <c r="AJ2" s="439"/>
      <c r="AK2" s="439"/>
      <c r="AL2" s="439"/>
      <c r="AM2" s="439"/>
      <c r="AN2" s="439"/>
      <c r="AO2" s="439"/>
      <c r="AP2" s="439"/>
    </row>
    <row r="3" spans="1:70" ht="15" customHeight="1" x14ac:dyDescent="0.2">
      <c r="A3" s="439"/>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row>
    <row r="4" spans="1:70" ht="15" customHeight="1" x14ac:dyDescent="0.2">
      <c r="A4" s="439"/>
      <c r="B4" s="439"/>
      <c r="C4" s="439"/>
      <c r="D4" s="439"/>
      <c r="E4" s="439"/>
      <c r="F4" s="439"/>
      <c r="G4" s="439"/>
      <c r="H4" s="439"/>
      <c r="I4" s="439"/>
      <c r="J4" s="439"/>
      <c r="K4" s="439"/>
      <c r="L4" s="439" t="s">
        <v>1008</v>
      </c>
      <c r="M4" s="439"/>
      <c r="N4" s="439"/>
      <c r="O4" s="439"/>
      <c r="P4" s="439"/>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row>
    <row r="5" spans="1:70" ht="15.75" customHeight="1" x14ac:dyDescent="0.2">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43">
        <v>45372</v>
      </c>
      <c r="AN5" s="443"/>
      <c r="AO5" s="443"/>
      <c r="AP5" s="443"/>
    </row>
    <row r="6" spans="1:70" s="110" customFormat="1" x14ac:dyDescent="0.2">
      <c r="A6" s="461" t="s">
        <v>320</v>
      </c>
      <c r="B6" s="461"/>
      <c r="C6" s="461"/>
      <c r="D6" s="461"/>
      <c r="E6" s="461"/>
      <c r="F6" s="461"/>
      <c r="G6" s="461"/>
      <c r="H6" s="461"/>
      <c r="I6" s="461"/>
      <c r="J6" s="461"/>
      <c r="K6" s="461"/>
      <c r="L6" s="461"/>
      <c r="M6" s="462" t="s">
        <v>102</v>
      </c>
      <c r="N6" s="462"/>
      <c r="O6" s="462"/>
      <c r="P6" s="462"/>
      <c r="Q6" s="462"/>
      <c r="R6" s="462"/>
      <c r="S6" s="466" t="s">
        <v>103</v>
      </c>
      <c r="T6" s="466"/>
      <c r="U6" s="466"/>
      <c r="V6" s="466"/>
      <c r="W6" s="466"/>
      <c r="X6" s="466"/>
      <c r="Y6" s="466"/>
      <c r="Z6" s="466"/>
      <c r="AA6" s="466"/>
      <c r="AB6" s="466"/>
      <c r="AC6" s="463" t="s">
        <v>104</v>
      </c>
      <c r="AD6" s="463"/>
      <c r="AE6" s="463"/>
      <c r="AF6" s="463"/>
      <c r="AG6" s="463"/>
      <c r="AH6" s="463"/>
      <c r="AI6" s="463"/>
      <c r="AJ6" s="463"/>
      <c r="AK6" s="460" t="s">
        <v>31</v>
      </c>
      <c r="AL6" s="460"/>
      <c r="AM6" s="460"/>
      <c r="AN6" s="460"/>
      <c r="AO6" s="460"/>
      <c r="AP6" s="460"/>
      <c r="AQ6" s="56"/>
      <c r="AR6" s="56"/>
      <c r="AS6" s="56"/>
      <c r="AT6" s="56"/>
      <c r="AU6" s="56"/>
      <c r="AV6" s="56"/>
      <c r="AW6" s="56"/>
      <c r="AX6" s="56"/>
      <c r="AY6" s="56"/>
      <c r="AZ6" s="56"/>
      <c r="BA6" s="56"/>
      <c r="BB6" s="56"/>
      <c r="BC6" s="56"/>
      <c r="BD6" s="56"/>
      <c r="BE6" s="56"/>
      <c r="BF6" s="56"/>
      <c r="BG6" s="56"/>
      <c r="BH6" s="56"/>
      <c r="BI6" s="56"/>
      <c r="BJ6" s="56"/>
      <c r="BK6" s="301"/>
    </row>
    <row r="7" spans="1:70" s="110" customFormat="1" ht="16.5" customHeight="1" x14ac:dyDescent="0.2">
      <c r="A7" s="440" t="s">
        <v>139</v>
      </c>
      <c r="B7" s="450" t="s">
        <v>188</v>
      </c>
      <c r="C7" s="464" t="s">
        <v>927</v>
      </c>
      <c r="D7" s="440" t="s">
        <v>0</v>
      </c>
      <c r="E7" s="442" t="s">
        <v>335</v>
      </c>
      <c r="F7" s="457" t="s">
        <v>333</v>
      </c>
      <c r="G7" s="442" t="s">
        <v>255</v>
      </c>
      <c r="H7" s="442" t="s">
        <v>334</v>
      </c>
      <c r="I7" s="442" t="s">
        <v>41</v>
      </c>
      <c r="J7" s="442" t="s">
        <v>319</v>
      </c>
      <c r="K7" s="457" t="s">
        <v>1</v>
      </c>
      <c r="L7" s="442" t="s">
        <v>98</v>
      </c>
      <c r="M7" s="458" t="s">
        <v>30</v>
      </c>
      <c r="N7" s="459" t="s">
        <v>3</v>
      </c>
      <c r="O7" s="458" t="s">
        <v>67</v>
      </c>
      <c r="P7" s="458" t="s">
        <v>256</v>
      </c>
      <c r="Q7" s="459" t="s">
        <v>3</v>
      </c>
      <c r="R7" s="458" t="s">
        <v>40</v>
      </c>
      <c r="S7" s="454" t="s">
        <v>8</v>
      </c>
      <c r="T7" s="456" t="s">
        <v>109</v>
      </c>
      <c r="U7" s="456" t="s">
        <v>9</v>
      </c>
      <c r="V7" s="456" t="s">
        <v>5</v>
      </c>
      <c r="W7" s="456"/>
      <c r="X7" s="456"/>
      <c r="Y7" s="456"/>
      <c r="Z7" s="456"/>
      <c r="AA7" s="456"/>
      <c r="AB7" s="456"/>
      <c r="AC7" s="455" t="s">
        <v>101</v>
      </c>
      <c r="AD7" s="453" t="s">
        <v>38</v>
      </c>
      <c r="AE7" s="453" t="s">
        <v>3</v>
      </c>
      <c r="AF7" s="453" t="s">
        <v>39</v>
      </c>
      <c r="AG7" s="453" t="s">
        <v>3</v>
      </c>
      <c r="AH7" s="453" t="s">
        <v>193</v>
      </c>
      <c r="AI7" s="453" t="s">
        <v>257</v>
      </c>
      <c r="AJ7" s="453" t="s">
        <v>26</v>
      </c>
      <c r="AK7" s="452" t="s">
        <v>31</v>
      </c>
      <c r="AL7" s="452" t="s">
        <v>32</v>
      </c>
      <c r="AM7" s="452" t="s">
        <v>33</v>
      </c>
      <c r="AN7" s="452" t="s">
        <v>34</v>
      </c>
      <c r="AO7" s="452" t="s">
        <v>143</v>
      </c>
      <c r="AP7" s="452" t="s">
        <v>35</v>
      </c>
      <c r="AQ7" s="56"/>
      <c r="AR7" s="56"/>
      <c r="AS7" s="56"/>
      <c r="AT7" s="56"/>
      <c r="AU7" s="56"/>
      <c r="AV7" s="56"/>
      <c r="AW7" s="56"/>
      <c r="AX7" s="56"/>
      <c r="AY7" s="56"/>
      <c r="AZ7" s="56"/>
      <c r="BA7" s="56"/>
      <c r="BB7" s="56"/>
      <c r="BC7" s="56"/>
      <c r="BD7" s="56"/>
      <c r="BE7" s="56"/>
      <c r="BF7" s="56"/>
      <c r="BG7" s="56"/>
      <c r="BH7" s="56"/>
      <c r="BI7" s="56"/>
      <c r="BJ7" s="56"/>
      <c r="BK7" s="301"/>
    </row>
    <row r="8" spans="1:70" s="297" customFormat="1" ht="113.25" customHeight="1" x14ac:dyDescent="0.25">
      <c r="A8" s="441"/>
      <c r="B8" s="451"/>
      <c r="C8" s="465"/>
      <c r="D8" s="441"/>
      <c r="E8" s="442"/>
      <c r="F8" s="457"/>
      <c r="G8" s="442"/>
      <c r="H8" s="442"/>
      <c r="I8" s="442"/>
      <c r="J8" s="442"/>
      <c r="K8" s="457"/>
      <c r="L8" s="442"/>
      <c r="M8" s="458"/>
      <c r="N8" s="459"/>
      <c r="O8" s="458"/>
      <c r="P8" s="458"/>
      <c r="Q8" s="459"/>
      <c r="R8" s="458"/>
      <c r="S8" s="454"/>
      <c r="T8" s="456"/>
      <c r="U8" s="456"/>
      <c r="V8" s="296" t="s">
        <v>10</v>
      </c>
      <c r="W8" s="296" t="s">
        <v>14</v>
      </c>
      <c r="X8" s="296" t="s">
        <v>25</v>
      </c>
      <c r="Y8" s="296" t="s">
        <v>15</v>
      </c>
      <c r="Z8" s="296" t="s">
        <v>18</v>
      </c>
      <c r="AA8" s="296" t="s">
        <v>21</v>
      </c>
      <c r="AB8" s="296" t="s">
        <v>142</v>
      </c>
      <c r="AC8" s="455"/>
      <c r="AD8" s="453"/>
      <c r="AE8" s="453"/>
      <c r="AF8" s="453"/>
      <c r="AG8" s="453"/>
      <c r="AH8" s="453"/>
      <c r="AI8" s="453"/>
      <c r="AJ8" s="453"/>
      <c r="AK8" s="452"/>
      <c r="AL8" s="452"/>
      <c r="AM8" s="452"/>
      <c r="AN8" s="452"/>
      <c r="AO8" s="452"/>
      <c r="AP8" s="452"/>
      <c r="AQ8" s="305"/>
      <c r="AR8" s="305"/>
      <c r="AS8" s="305"/>
      <c r="AT8" s="305"/>
      <c r="AU8" s="305"/>
      <c r="AV8" s="305"/>
      <c r="AW8" s="305"/>
      <c r="AX8" s="305"/>
      <c r="AY8" s="305"/>
      <c r="AZ8" s="305"/>
      <c r="BA8" s="305"/>
      <c r="BB8" s="305"/>
      <c r="BC8" s="305"/>
      <c r="BD8" s="305"/>
      <c r="BE8" s="305"/>
      <c r="BF8" s="305"/>
      <c r="BG8" s="305"/>
      <c r="BH8" s="305"/>
      <c r="BI8" s="305"/>
      <c r="BJ8" s="305"/>
      <c r="BK8" s="302"/>
    </row>
    <row r="9" spans="1:70" s="299" customFormat="1" ht="149.25" customHeight="1" x14ac:dyDescent="0.25">
      <c r="A9" s="434" t="s">
        <v>195</v>
      </c>
      <c r="B9" s="396" t="s">
        <v>760</v>
      </c>
      <c r="C9" s="429" t="s">
        <v>929</v>
      </c>
      <c r="D9" s="396" t="s">
        <v>915</v>
      </c>
      <c r="E9" s="396" t="s">
        <v>916</v>
      </c>
      <c r="F9" s="396" t="s">
        <v>336</v>
      </c>
      <c r="G9" s="396" t="s">
        <v>258</v>
      </c>
      <c r="H9" s="396" t="s">
        <v>332</v>
      </c>
      <c r="I9" s="396" t="s">
        <v>191</v>
      </c>
      <c r="J9" s="401" t="s">
        <v>328</v>
      </c>
      <c r="K9" s="396" t="s">
        <v>95</v>
      </c>
      <c r="L9" s="417">
        <v>12</v>
      </c>
      <c r="M9" s="445" t="str">
        <f>IF(L9&lt;=0,"",IF(L9&lt;=2,"Muy Baja",IF(L9&lt;=24,"Baja",IF(L9&lt;=500,"Media",IF(L9&lt;=5000,"Alta","Muy Alta")))))</f>
        <v>Baja</v>
      </c>
      <c r="N9" s="446">
        <f>IF(M9="","",IF(M9="Muy Baja",0.2,IF(M9="Baja",0.4,IF(M9="Media",0.6,IF(M9="Alta",0.8,IF(M9="Muy Alta",1,))))))</f>
        <v>0.4</v>
      </c>
      <c r="O9" s="470" t="str">
        <f>+'Tabla Impacto'!I27</f>
        <v>Mayor</v>
      </c>
      <c r="P9" s="445" t="str">
        <f>+O9</f>
        <v>Mayor</v>
      </c>
      <c r="Q9" s="423">
        <f>IF(P9="","",IF(P9="Moderado",0.6,IF(P9="Mayor",0.8,IF(P9="Catastrófico",1,))))</f>
        <v>0.8</v>
      </c>
      <c r="R9" s="430" t="str">
        <f>IF(OR(AND(M9="Muy Baja",P9="Leve"),AND(M9="Muy Baja",P9="Menor"),AND(M9="Baja",P9="Leve")),"Bajo",IF(OR(AND(M9="Muy baja",P9="Moderado"),AND(M9="Baja",P9="Menor"),AND(M9="Baja",P9="Moderado"),AND(M9="Media",P9="Leve"),AND(M9="Media",P9="Menor"),AND(M9="Media",P9="Moderado"),AND(M9="Alta",P9="Leve"),AND(M9="Alta",P9="Menor")),"Moderado",IF(OR(AND(M9="Muy Baja",P9="Mayor"),AND(M9="Baja",P9="Mayor"),AND(M9="Media",P9="Mayor"),AND(M9="Alta",P9="Moderado"),AND(M9="Alta",P9="Mayor"),AND(M9="Muy Alta",P9="Leve"),AND(M9="Muy Alta",P9="Menor"),AND(M9="Muy Alta",P9="Moderado"),AND(M9="Muy Alta",P9="Mayor")),"Alto",IF(OR(AND(M9="Muy Baja",P9="Catastrófico"),AND(M9="Baja",P9="Catastrófico"),AND(M9="Media",P9="Catastrófico"),AND(M9="Alta",P9="Catastrófico"),AND(M9="Muy Alta",P9="Catastrófico")),"Extremo",""))))</f>
        <v>Alto</v>
      </c>
      <c r="S9" s="120">
        <v>1</v>
      </c>
      <c r="T9" s="122" t="s">
        <v>917</v>
      </c>
      <c r="U9" s="111" t="str">
        <f t="shared" ref="U9" si="0">IF(OR(V9="Preventivo",V9="Detectivo"),"Probabilidad",IF(V9="Correctivo","Impacto",""))</f>
        <v>Probabilidad</v>
      </c>
      <c r="V9" s="61" t="s">
        <v>11</v>
      </c>
      <c r="W9" s="61" t="s">
        <v>6</v>
      </c>
      <c r="X9" s="57" t="str">
        <f t="shared" ref="X9:X18" si="1">IF(AND(V9="Preventivo",W9="Automático"),"50%",IF(AND(V9="Preventivo",W9="Manual"),"40%",IF(AND(V9="Detectivo",W9="Automático"),"40%",IF(AND(V9="Detectivo",W9="Manual"),"30%",IF(AND(V9="Correctivo",W9="Automático"),"35%",IF(AND(V9="Correctivo",W9="Manual"),"25%",""))))))</f>
        <v>40%</v>
      </c>
      <c r="Y9" s="61" t="s">
        <v>16</v>
      </c>
      <c r="Z9" s="61" t="s">
        <v>19</v>
      </c>
      <c r="AA9" s="61" t="s">
        <v>84</v>
      </c>
      <c r="AB9" s="54" t="s">
        <v>755</v>
      </c>
      <c r="AC9" s="112">
        <f>IFERROR(IF(U9="Probabilidad",(N9-(+N9*X9)),IF(U9="Impacto",N9,"")),"")</f>
        <v>0.24</v>
      </c>
      <c r="AD9" s="58" t="str">
        <f t="shared" ref="AD9:AD18" si="2">IFERROR(IF(AC9="","",IF(AC9&lt;=0.2,"Muy Baja",IF(AC9&lt;=0.4,"Baja",IF(AC9&lt;=0.6,"Media",IF(AC9&lt;=0.8,"Alta","Muy Alta"))))),"")</f>
        <v>Baja</v>
      </c>
      <c r="AE9" s="57">
        <f>+AC9</f>
        <v>0.24</v>
      </c>
      <c r="AF9" s="58" t="str">
        <f>IFERROR(IF(AG9="","",IF(AG9&lt;=0.2,"Leve",IF(AG9&lt;=0.4,"Menor",IF(AG9&lt;=0.6,"Moderado",IF(AG9&lt;=0.8,"Mayor","Catastrófico"))))),"")</f>
        <v>Mayor</v>
      </c>
      <c r="AG9" s="57">
        <f>IFERROR(IF(U9="Impacto",(Q9-(+Q9*X9)),IF(U9="Probabilidad",Q9,"")),"")</f>
        <v>0.8</v>
      </c>
      <c r="AH9" s="59" t="str">
        <f t="shared" ref="AH9:AH14" si="3">IFERROR(IF(OR(AND(AD9="Muy Baja",AF9="Leve"),AND(AD9="Muy Baja",AF9="Menor"),AND(AD9="Baja",AF9="Leve")),"Bajo",IF(OR(AND(AD9="Muy baja",AF9="Moderado"),AND(AD9="Baja",AF9="Menor"),AND(AD9="Baja",AF9="Moderado"),AND(AD9="Media",AF9="Leve"),AND(AD9="Media",AF9="Menor"),AND(AD9="Media",AF9="Moderado"),AND(AD9="Alta",AF9="Leve"),AND(AD9="Alta",AF9="Menor")),"Moderado",IF(OR(AND(AD9="Muy Baja",AF9="Mayor"),AND(AD9="Baja",AF9="Mayor"),AND(AD9="Media",AF9="Mayor"),AND(AD9="Alta",AF9="Moderado"),AND(AD9="Alta",AF9="Mayor"),AND(AD9="Muy Alta",AF9="Leve"),AND(AD9="Muy Alta",AF9="Menor"),AND(AD9="Muy Alta",AF9="Moderado"),AND(AD9="Muy Alta",AF9="Mayor")),"Alto",IF(OR(AND(AD9="Muy Baja",AF9="Catastrófico"),AND(AD9="Baja",AF9="Catastrófico"),AND(AD9="Media",AF9="Catastrófico"),AND(AD9="Alta",AF9="Catastrófico"),AND(AD9="Muy Alta",AF9="Catastrófico")),"Extremo","")))),"")</f>
        <v>Alto</v>
      </c>
      <c r="AI9" s="436"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Alto</v>
      </c>
      <c r="AJ9" s="408" t="s">
        <v>99</v>
      </c>
      <c r="AK9" s="250" t="s">
        <v>912</v>
      </c>
      <c r="AL9" s="298" t="s">
        <v>259</v>
      </c>
      <c r="AM9" s="123" t="s">
        <v>892</v>
      </c>
      <c r="AN9" s="123" t="s">
        <v>194</v>
      </c>
      <c r="AO9" s="114" t="s">
        <v>919</v>
      </c>
      <c r="AP9" s="307" t="s">
        <v>37</v>
      </c>
      <c r="AQ9" s="308"/>
      <c r="AR9" s="306"/>
      <c r="AS9" s="306"/>
      <c r="AT9" s="306"/>
      <c r="AU9" s="306"/>
      <c r="AV9" s="306"/>
      <c r="AW9" s="306"/>
      <c r="AX9" s="306"/>
      <c r="AY9" s="306"/>
      <c r="AZ9" s="306"/>
      <c r="BA9" s="306"/>
      <c r="BB9" s="306"/>
      <c r="BC9" s="306"/>
      <c r="BD9" s="306"/>
      <c r="BE9" s="306"/>
      <c r="BF9" s="306"/>
      <c r="BG9" s="306"/>
      <c r="BH9" s="306"/>
      <c r="BI9" s="306"/>
      <c r="BJ9" s="306"/>
      <c r="BK9" s="303"/>
      <c r="BL9" s="158"/>
      <c r="BM9" s="158"/>
      <c r="BN9" s="158"/>
      <c r="BO9" s="158"/>
      <c r="BP9" s="158"/>
      <c r="BQ9" s="158"/>
      <c r="BR9" s="158"/>
    </row>
    <row r="10" spans="1:70" ht="123.75" customHeight="1" x14ac:dyDescent="0.2">
      <c r="A10" s="434"/>
      <c r="B10" s="397"/>
      <c r="C10" s="438"/>
      <c r="D10" s="397"/>
      <c r="E10" s="397"/>
      <c r="F10" s="397"/>
      <c r="G10" s="397"/>
      <c r="H10" s="397"/>
      <c r="I10" s="397"/>
      <c r="J10" s="407"/>
      <c r="K10" s="397"/>
      <c r="L10" s="419"/>
      <c r="M10" s="445"/>
      <c r="N10" s="446"/>
      <c r="O10" s="471"/>
      <c r="P10" s="445"/>
      <c r="Q10" s="425"/>
      <c r="R10" s="431"/>
      <c r="S10" s="276">
        <v>2</v>
      </c>
      <c r="T10" s="248" t="s">
        <v>918</v>
      </c>
      <c r="U10" s="284" t="str">
        <f t="shared" ref="U10" si="4">IF(OR(V10="Preventivo",V10="Detectivo"),"Probabilidad",IF(V10="Correctivo","Impacto",""))</f>
        <v>Probabilidad</v>
      </c>
      <c r="V10" s="152" t="s">
        <v>11</v>
      </c>
      <c r="W10" s="152" t="s">
        <v>6</v>
      </c>
      <c r="X10" s="153" t="str">
        <f t="shared" si="1"/>
        <v>40%</v>
      </c>
      <c r="Y10" s="152" t="s">
        <v>16</v>
      </c>
      <c r="Z10" s="152" t="s">
        <v>19</v>
      </c>
      <c r="AA10" s="152" t="s">
        <v>84</v>
      </c>
      <c r="AB10" s="248" t="s">
        <v>192</v>
      </c>
      <c r="AC10" s="285">
        <f>IFERROR(IF(AND(U9="Probabilidad",U10="Probabilidad"),(AE9-(+AE9*X10)),IF(U10="Probabilidad",(O9-(+O9*X10)),IF(U10="Impacto",AE9,""))),"")</f>
        <v>0.14399999999999999</v>
      </c>
      <c r="AD10" s="286" t="str">
        <f t="shared" si="2"/>
        <v>Muy Baja</v>
      </c>
      <c r="AE10" s="153">
        <f>+AC10</f>
        <v>0.14399999999999999</v>
      </c>
      <c r="AF10" s="286" t="str">
        <f>IFERROR(IF(AG10="","",IF(AG10&lt;=0.2,"Leve",IF(AG10&lt;=0.4,"Menor",IF(AG10&lt;=0.6,"Moderado",IF(AG10&lt;=0.8,"Mayor","Catastrófico"))))),"")</f>
        <v>Mayor</v>
      </c>
      <c r="AG10" s="153">
        <f>IFERROR(IF(AND(U9="Impacto",U10="Impacto"),(AG9-(+AG9*X10)),IF(U10="Impacto",($Q$9-($Q$9*X10)),IF(U10="Probabilidad",AG9,""))),"")</f>
        <v>0.8</v>
      </c>
      <c r="AH10" s="279" t="str">
        <f t="shared" si="3"/>
        <v>Alto</v>
      </c>
      <c r="AI10" s="436"/>
      <c r="AJ10" s="410"/>
      <c r="AK10" s="250" t="s">
        <v>923</v>
      </c>
      <c r="AL10" s="125" t="s">
        <v>259</v>
      </c>
      <c r="AM10" s="278" t="s">
        <v>892</v>
      </c>
      <c r="AN10" s="278" t="s">
        <v>194</v>
      </c>
      <c r="AO10" s="248" t="s">
        <v>192</v>
      </c>
      <c r="AP10" s="307" t="s">
        <v>37</v>
      </c>
      <c r="AQ10" s="306"/>
      <c r="BK10" s="55"/>
      <c r="BL10" s="55"/>
      <c r="BM10" s="55"/>
      <c r="BN10" s="55"/>
      <c r="BO10" s="55"/>
      <c r="BP10" s="55"/>
      <c r="BQ10" s="55"/>
      <c r="BR10" s="55"/>
    </row>
    <row r="11" spans="1:70" s="110" customFormat="1" ht="108.75" customHeight="1" x14ac:dyDescent="0.2">
      <c r="A11" s="129" t="s">
        <v>765</v>
      </c>
      <c r="B11" s="117" t="s">
        <v>198</v>
      </c>
      <c r="C11" s="120" t="s">
        <v>949</v>
      </c>
      <c r="D11" s="117" t="s">
        <v>197</v>
      </c>
      <c r="E11" s="117" t="s">
        <v>196</v>
      </c>
      <c r="F11" s="117" t="s">
        <v>337</v>
      </c>
      <c r="G11" s="117" t="s">
        <v>258</v>
      </c>
      <c r="H11" s="117" t="s">
        <v>332</v>
      </c>
      <c r="I11" s="117" t="s">
        <v>88</v>
      </c>
      <c r="J11" s="103" t="s">
        <v>329</v>
      </c>
      <c r="K11" s="117" t="s">
        <v>96</v>
      </c>
      <c r="L11" s="118">
        <v>36</v>
      </c>
      <c r="M11" s="119" t="str">
        <f>IF(L11&lt;=0,"",IF(L11&lt;=2,"Muy Baja",IF(L11&lt;=24,"Baja",IF(L11&lt;=500,"Media",IF(L11&lt;=5000,"Alta","Muy Alta")))))</f>
        <v>Media</v>
      </c>
      <c r="N11" s="116">
        <f>IF(M11="","",IF(M11="Muy Baja",0.2,IF(M11="Baja",0.4,IF(M11="Media",0.6,IF(M11="Alta",0.8,IF(M11="Muy Alta",1,))))))</f>
        <v>0.6</v>
      </c>
      <c r="O11" s="283" t="str">
        <f>+'Tabla Impacto'!K27</f>
        <v>Mayor</v>
      </c>
      <c r="P11" s="119" t="str">
        <f>+O11</f>
        <v>Mayor</v>
      </c>
      <c r="Q11" s="132">
        <f t="shared" ref="Q11:Q60" si="5">IF(P11="","",IF(P11="Moderado",0.6,IF(P11="Mayor",0.8,IF(P11="Catastrófico",1,))))</f>
        <v>0.8</v>
      </c>
      <c r="R11" s="268" t="str">
        <f t="shared" ref="R11:R47" si="6">IF(OR(AND(M11="Muy Baja",P11="Leve"),AND(M11="Muy Baja",P11="Menor"),AND(M11="Baja",P11="Leve")),"Bajo",IF(OR(AND(M11="Muy baja",P11="Moderado"),AND(M11="Baja",P11="Menor"),AND(M11="Baja",P11="Moderado"),AND(M11="Media",P11="Leve"),AND(M11="Media",P11="Menor"),AND(M11="Media",P11="Moderado"),AND(M11="Alta",P11="Leve"),AND(M11="Alta",P11="Menor")),"Moderado",IF(OR(AND(M11="Muy Baja",P11="Mayor"),AND(M11="Baja",P11="Mayor"),AND(M11="Media",P11="Mayor"),AND(M11="Alta",P11="Moderado"),AND(M11="Alta",P11="Mayor"),AND(M11="Muy Alta",P11="Leve"),AND(M11="Muy Alta",P11="Menor"),AND(M11="Muy Alta",P11="Moderado"),AND(M11="Muy Alta",P11="Mayor")),"Alto",IF(OR(AND(M11="Muy Baja",P11="Catastrófico"),AND(M11="Baja",P11="Catastrófico"),AND(M11="Media",P11="Catastrófico"),AND(M11="Alta",P11="Catastrófico"),AND(M11="Muy Alta",P11="Catastrófico")),"Extremo",""))))</f>
        <v>Alto</v>
      </c>
      <c r="S11" s="120">
        <v>1</v>
      </c>
      <c r="T11" s="54" t="s">
        <v>199</v>
      </c>
      <c r="U11" s="111" t="str">
        <f t="shared" ref="U11" si="7">IF(OR(V11="Preventivo",V11="Detectivo"),"Probabilidad",IF(V11="Correctivo","Impacto",""))</f>
        <v>Probabilidad</v>
      </c>
      <c r="V11" s="61" t="s">
        <v>11</v>
      </c>
      <c r="W11" s="61" t="s">
        <v>6</v>
      </c>
      <c r="X11" s="57" t="str">
        <f t="shared" si="1"/>
        <v>40%</v>
      </c>
      <c r="Y11" s="61" t="s">
        <v>16</v>
      </c>
      <c r="Z11" s="61" t="s">
        <v>19</v>
      </c>
      <c r="AA11" s="61" t="s">
        <v>84</v>
      </c>
      <c r="AB11" s="54" t="s">
        <v>200</v>
      </c>
      <c r="AC11" s="112">
        <f>IFERROR(IF(U11="Probabilidad",(N11-(+N11*X11)),IF(U11="Impacto",N11,"")),"")</f>
        <v>0.36</v>
      </c>
      <c r="AD11" s="58" t="str">
        <f t="shared" si="2"/>
        <v>Baja</v>
      </c>
      <c r="AE11" s="57">
        <f>+AC11</f>
        <v>0.36</v>
      </c>
      <c r="AF11" s="58" t="str">
        <f>IFERROR(IF(AG11="","",IF(AG11&lt;=0.2,"Leve",IF(AG11&lt;=0.4,"Menor",IF(AG11&lt;=0.6,"Moderado",IF(AG11&lt;=0.8,"Mayor","Catastrófico"))))),"")</f>
        <v>Mayor</v>
      </c>
      <c r="AG11" s="57">
        <f>IFERROR(IF(U11="Impacto",(Q11-(+Q11*X11)),IF(U11="Probabilidad",Q11,"")),"")</f>
        <v>0.8</v>
      </c>
      <c r="AH11" s="59" t="str">
        <f t="shared" si="3"/>
        <v>Alto</v>
      </c>
      <c r="AI11" s="59" t="str">
        <f>$AH$11</f>
        <v>Alto</v>
      </c>
      <c r="AJ11" s="61" t="s">
        <v>99</v>
      </c>
      <c r="AK11" s="103" t="s">
        <v>913</v>
      </c>
      <c r="AL11" s="158" t="s">
        <v>914</v>
      </c>
      <c r="AM11" s="123" t="s">
        <v>892</v>
      </c>
      <c r="AN11" s="123" t="s">
        <v>194</v>
      </c>
      <c r="AO11" s="298" t="s">
        <v>999</v>
      </c>
      <c r="AP11" s="307" t="s">
        <v>37</v>
      </c>
      <c r="AQ11" s="56"/>
      <c r="AR11" s="56"/>
      <c r="AS11" s="56"/>
      <c r="AT11" s="56"/>
      <c r="AU11" s="56"/>
      <c r="AV11" s="56"/>
      <c r="AW11" s="56"/>
      <c r="AX11" s="56"/>
      <c r="AY11" s="56"/>
      <c r="AZ11" s="56"/>
      <c r="BA11" s="56"/>
      <c r="BB11" s="56"/>
      <c r="BC11" s="56"/>
      <c r="BD11" s="56"/>
      <c r="BE11" s="56"/>
      <c r="BF11" s="56"/>
      <c r="BG11" s="56"/>
      <c r="BH11" s="56"/>
      <c r="BI11" s="56"/>
      <c r="BJ11" s="56"/>
      <c r="BK11" s="304"/>
      <c r="BL11" s="300"/>
      <c r="BM11" s="300"/>
      <c r="BN11" s="300"/>
      <c r="BO11" s="300"/>
      <c r="BP11" s="300"/>
      <c r="BQ11" s="300"/>
      <c r="BR11" s="300"/>
    </row>
    <row r="12" spans="1:70" s="110" customFormat="1" ht="285" customHeight="1" x14ac:dyDescent="0.2">
      <c r="A12" s="129" t="s">
        <v>765</v>
      </c>
      <c r="B12" s="117" t="s">
        <v>277</v>
      </c>
      <c r="C12" s="103" t="s">
        <v>948</v>
      </c>
      <c r="D12" s="117" t="s">
        <v>318</v>
      </c>
      <c r="E12" s="117" t="s">
        <v>269</v>
      </c>
      <c r="F12" s="117" t="s">
        <v>356</v>
      </c>
      <c r="G12" s="117" t="s">
        <v>754</v>
      </c>
      <c r="H12" s="117" t="s">
        <v>332</v>
      </c>
      <c r="I12" s="117" t="s">
        <v>93</v>
      </c>
      <c r="J12" s="103" t="s">
        <v>330</v>
      </c>
      <c r="K12" s="120" t="s">
        <v>266</v>
      </c>
      <c r="L12" s="118">
        <v>250</v>
      </c>
      <c r="M12" s="119" t="str">
        <f>IF(L12&lt;=0,"",IF(L12&lt;=2,"Muy Baja",IF(L12&lt;=24,"Baja",IF(L12&lt;=500,"Media",IF(L12&lt;=5000,"Alta","Muy Alta")))))</f>
        <v>Media</v>
      </c>
      <c r="N12" s="116">
        <f>IF(M12="","",IF(M12="Muy Baja",0.2,IF(M12="Baja",0.4,IF(M12="Media",0.6,IF(M12="Alta",0.8,IF(M12="Muy Alta",1,))))))</f>
        <v>0.6</v>
      </c>
      <c r="O12" s="270" t="str">
        <f>+'Tabla Impacto'!AU27</f>
        <v>Catastrófico</v>
      </c>
      <c r="P12" s="119" t="str">
        <f>+O12</f>
        <v>Catastrófico</v>
      </c>
      <c r="Q12" s="132">
        <f>IF(P12="","",IF(P12="Moderado",0.6,IF(P12="Mayor",0.8,IF(P12="Catastrófico",1,))))</f>
        <v>1</v>
      </c>
      <c r="R12" s="268" t="str">
        <f>IF(OR(AND(M12="Muy Baja",P12="Leve"),AND(M12="Muy Baja",P12="Menor"),AND(M12="Baja",P12="Leve")),"Bajo",IF(OR(AND(M12="Muy baja",P12="Moderado"),AND(M12="Baja",P12="Menor"),AND(M12="Baja",P12="Moderado"),AND(M12="Media",P12="Leve"),AND(M12="Media",P12="Menor"),AND(M12="Media",P12="Moderado"),AND(M12="Alta",P12="Leve"),AND(M12="Alta",P12="Menor")),"Moderado",IF(OR(AND(M12="Muy Baja",P12="Mayor"),AND(M12="Baja",P12="Mayor"),AND(M12="Media",P12="Mayor"),AND(M12="Alta",P12="Moderado"),AND(M12="Alta",P12="Mayor"),AND(M12="Muy Alta",P12="Leve"),AND(M12="Muy Alta",P12="Menor"),AND(M12="Muy Alta",P12="Moderado"),AND(M12="Muy Alta",P12="Mayor")),"Alto",IF(OR(AND(M12="Muy Baja",P12="Catastrófico"),AND(M12="Baja",P12="Catastrófico"),AND(M12="Media",P12="Catastrófico"),AND(M12="Alta",P12="Catastrófico"),AND(M12="Muy Alta",P12="Catastrófico")),"Extremo",""))))</f>
        <v>Extremo</v>
      </c>
      <c r="S12" s="120">
        <v>1</v>
      </c>
      <c r="T12" s="122" t="s">
        <v>316</v>
      </c>
      <c r="U12" s="111" t="str">
        <f>IF(OR(V12="Preventivo",V12="Detectivo"),"Probabilidad",IF(V12="Correctivo","Impacto",""))</f>
        <v>Probabilidad</v>
      </c>
      <c r="V12" s="61" t="s">
        <v>11</v>
      </c>
      <c r="W12" s="61" t="s">
        <v>6</v>
      </c>
      <c r="X12" s="57" t="str">
        <f>IF(AND(V12="Preventivo",W12="Automático"),"50%",IF(AND(V12="Preventivo",W12="Manual"),"40%",IF(AND(V12="Detectivo",W12="Automático"),"40%",IF(AND(V12="Detectivo",W12="Manual"),"30%",IF(AND(V12="Correctivo",W12="Automático"),"35%",IF(AND(V12="Correctivo",W12="Manual"),"25%",""))))))</f>
        <v>40%</v>
      </c>
      <c r="Y12" s="61" t="s">
        <v>17</v>
      </c>
      <c r="Z12" s="61" t="s">
        <v>19</v>
      </c>
      <c r="AA12" s="61" t="s">
        <v>84</v>
      </c>
      <c r="AB12" s="54" t="s">
        <v>315</v>
      </c>
      <c r="AC12" s="112">
        <f>IFERROR(IF(U12="Probabilidad",(N12-(+N12*X12)),IF(U12="Impacto",N12,"")),"")</f>
        <v>0.36</v>
      </c>
      <c r="AD12" s="58" t="str">
        <f>IFERROR(IF(AC12="","",IF(AC12&lt;=0.2,"Muy Baja",IF(AC12&lt;=0.4,"Baja",IF(AC12&lt;=0.6,"Media",IF(AC12&lt;=0.8,"Alta","Muy Alta"))))),"")</f>
        <v>Baja</v>
      </c>
      <c r="AE12" s="57">
        <f>+AC12</f>
        <v>0.36</v>
      </c>
      <c r="AF12" s="58" t="str">
        <f>IFERROR(IF(AG12="","",IF(AG12&lt;=0.2,"Leve",IF(AG12&lt;=0.4,"Menor",IF(AG12&lt;=0.6,"Moderado",IF(AG12&lt;=0.8,"Mayor","Catastrófico"))))),"")</f>
        <v>Catastrófico</v>
      </c>
      <c r="AG12" s="57">
        <f>IFERROR(IF(U12="Impacto",(Q12-(+Q12*X12)),IF(U12="Probabilidad",Q12,"")),"")</f>
        <v>1</v>
      </c>
      <c r="AH12" s="59" t="str">
        <f t="shared" si="3"/>
        <v>Extremo</v>
      </c>
      <c r="AI12" s="59" t="str">
        <f>$AH$12</f>
        <v>Extremo</v>
      </c>
      <c r="AJ12" s="61" t="s">
        <v>99</v>
      </c>
      <c r="AK12" s="117" t="s">
        <v>308</v>
      </c>
      <c r="AL12" s="117" t="s">
        <v>309</v>
      </c>
      <c r="AM12" s="648" t="s">
        <v>924</v>
      </c>
      <c r="AN12" s="123" t="s">
        <v>194</v>
      </c>
      <c r="AO12" s="117" t="s">
        <v>310</v>
      </c>
      <c r="AP12" s="118" t="s">
        <v>37</v>
      </c>
      <c r="AQ12" s="56"/>
      <c r="AR12" s="56"/>
      <c r="AS12" s="56"/>
      <c r="AT12" s="56"/>
      <c r="AU12" s="56"/>
      <c r="AV12" s="56"/>
      <c r="AW12" s="56"/>
      <c r="AX12" s="56"/>
      <c r="AY12" s="56"/>
      <c r="AZ12" s="56"/>
      <c r="BA12" s="56"/>
      <c r="BB12" s="56"/>
      <c r="BC12" s="56"/>
      <c r="BD12" s="56"/>
      <c r="BE12" s="56"/>
      <c r="BF12" s="56"/>
      <c r="BG12" s="56"/>
      <c r="BH12" s="56"/>
      <c r="BI12" s="56"/>
      <c r="BJ12" s="56"/>
      <c r="BK12" s="301"/>
    </row>
    <row r="13" spans="1:70" s="110" customFormat="1" ht="120" customHeight="1" x14ac:dyDescent="0.2">
      <c r="A13" s="398" t="s">
        <v>967</v>
      </c>
      <c r="B13" s="396" t="s">
        <v>761</v>
      </c>
      <c r="C13" s="405" t="s">
        <v>930</v>
      </c>
      <c r="D13" s="396" t="s">
        <v>202</v>
      </c>
      <c r="E13" s="396" t="s">
        <v>201</v>
      </c>
      <c r="F13" s="396" t="s">
        <v>338</v>
      </c>
      <c r="G13" s="396" t="s">
        <v>258</v>
      </c>
      <c r="H13" s="396" t="s">
        <v>332</v>
      </c>
      <c r="I13" s="396" t="s">
        <v>88</v>
      </c>
      <c r="J13" s="399" t="s">
        <v>329</v>
      </c>
      <c r="K13" s="396" t="s">
        <v>97</v>
      </c>
      <c r="L13" s="417">
        <v>1</v>
      </c>
      <c r="M13" s="420" t="str">
        <f>IF(L13&lt;=0,"",IF(L13&lt;=2,"Muy Baja",IF(L13&lt;=24,"Baja",IF(L13&lt;=500,"Media",IF(L13&lt;=5000,"Alta","Muy Alta")))))</f>
        <v>Muy Baja</v>
      </c>
      <c r="N13" s="423">
        <v>0.6</v>
      </c>
      <c r="O13" s="404" t="str">
        <f>+'Tabla Impacto'!M27</f>
        <v>Mayor</v>
      </c>
      <c r="P13" s="426" t="str">
        <f>+O13</f>
        <v>Mayor</v>
      </c>
      <c r="Q13" s="423">
        <f t="shared" si="5"/>
        <v>0.8</v>
      </c>
      <c r="R13" s="430" t="str">
        <f t="shared" si="6"/>
        <v>Alto</v>
      </c>
      <c r="S13" s="120">
        <v>1</v>
      </c>
      <c r="T13" s="54" t="s">
        <v>925</v>
      </c>
      <c r="U13" s="111" t="str">
        <f>IF(OR(V13="Preventivo",V13="Detectivo"),"Probabilidad",IF(V13="Correctivo","Impacto",""))</f>
        <v>Probabilidad</v>
      </c>
      <c r="V13" s="61" t="s">
        <v>11</v>
      </c>
      <c r="W13" s="61" t="s">
        <v>6</v>
      </c>
      <c r="X13" s="57" t="str">
        <f t="shared" si="1"/>
        <v>40%</v>
      </c>
      <c r="Y13" s="61" t="s">
        <v>16</v>
      </c>
      <c r="Z13" s="61" t="s">
        <v>19</v>
      </c>
      <c r="AA13" s="61" t="s">
        <v>84</v>
      </c>
      <c r="AB13" s="280" t="s">
        <v>902</v>
      </c>
      <c r="AC13" s="112">
        <f>IFERROR(IF(U13="Probabilidad",(N13-(+N13*X13)),IF(U13="Impacto",N13,"")),"")</f>
        <v>0.36</v>
      </c>
      <c r="AD13" s="58" t="str">
        <f t="shared" si="2"/>
        <v>Baja</v>
      </c>
      <c r="AE13" s="57">
        <f>+AC13</f>
        <v>0.36</v>
      </c>
      <c r="AF13" s="58" t="str">
        <f>IFERROR(IF(AG13="","",IF(AG13&lt;=0.2,"Leve",IF(AG13&lt;=0.4,"Menor",IF(AG13&lt;=0.6,"Moderado",IF(AG13&lt;=0.8,"Mayor","Catastrófico"))))),"")</f>
        <v>Mayor</v>
      </c>
      <c r="AG13" s="57">
        <f>IFERROR(IF(U13="Impacto",(Q13-(+Q13*X13)),IF(U13="Probabilidad",Q13,"")),"")</f>
        <v>0.8</v>
      </c>
      <c r="AH13" s="59" t="str">
        <f t="shared" si="3"/>
        <v>Alto</v>
      </c>
      <c r="AI13" s="432"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Alto</v>
      </c>
      <c r="AJ13" s="408" t="s">
        <v>99</v>
      </c>
      <c r="AK13" s="396"/>
      <c r="AL13" s="396"/>
      <c r="AM13" s="411"/>
      <c r="AN13" s="414"/>
      <c r="AO13" s="396"/>
      <c r="AP13" s="403"/>
      <c r="AQ13" s="56"/>
      <c r="AR13" s="56"/>
      <c r="AS13" s="56"/>
      <c r="AT13" s="56"/>
      <c r="AU13" s="56"/>
      <c r="AV13" s="56"/>
      <c r="AW13" s="56"/>
      <c r="AX13" s="56"/>
      <c r="AY13" s="56"/>
      <c r="AZ13" s="56"/>
      <c r="BA13" s="56"/>
      <c r="BB13" s="56"/>
      <c r="BC13" s="56"/>
      <c r="BD13" s="56"/>
      <c r="BE13" s="56"/>
      <c r="BF13" s="56"/>
      <c r="BG13" s="56"/>
      <c r="BH13" s="56"/>
      <c r="BI13" s="56"/>
      <c r="BJ13" s="56"/>
      <c r="BK13" s="304"/>
      <c r="BL13" s="300"/>
      <c r="BM13" s="300"/>
      <c r="BN13" s="300"/>
      <c r="BO13" s="300"/>
      <c r="BP13" s="300"/>
      <c r="BQ13" s="300"/>
      <c r="BR13" s="300"/>
    </row>
    <row r="14" spans="1:70" ht="129.75" customHeight="1" x14ac:dyDescent="0.2">
      <c r="A14" s="398"/>
      <c r="B14" s="404"/>
      <c r="C14" s="406"/>
      <c r="D14" s="404"/>
      <c r="E14" s="404"/>
      <c r="F14" s="404"/>
      <c r="G14" s="404"/>
      <c r="H14" s="404"/>
      <c r="I14" s="404"/>
      <c r="J14" s="400"/>
      <c r="K14" s="404"/>
      <c r="L14" s="418"/>
      <c r="M14" s="421"/>
      <c r="N14" s="424"/>
      <c r="O14" s="404"/>
      <c r="P14" s="427"/>
      <c r="Q14" s="424"/>
      <c r="R14" s="435"/>
      <c r="S14" s="252">
        <v>2</v>
      </c>
      <c r="T14" s="265" t="s">
        <v>204</v>
      </c>
      <c r="U14" s="266" t="str">
        <f t="shared" ref="U14:U20" si="8">IF(OR(V14="Preventivo",V14="Detectivo"),"Probabilidad",IF(V14="Correctivo","Impacto",""))</f>
        <v>Probabilidad</v>
      </c>
      <c r="V14" s="247" t="s">
        <v>11</v>
      </c>
      <c r="W14" s="247" t="s">
        <v>6</v>
      </c>
      <c r="X14" s="267" t="str">
        <f t="shared" si="1"/>
        <v>40%</v>
      </c>
      <c r="Y14" s="247" t="s">
        <v>16</v>
      </c>
      <c r="Z14" s="247" t="s">
        <v>19</v>
      </c>
      <c r="AA14" s="247" t="s">
        <v>84</v>
      </c>
      <c r="AB14" s="265" t="s">
        <v>205</v>
      </c>
      <c r="AC14" s="287">
        <f>IFERROR(IF(AND(U13="Probabilidad",U14="Probabilidad"),(AE13-(+AE13*X14)),IF(U14="Probabilidad",(N13-(+N13*X14)),IF(U14="Impacto",AE13,""))),"")</f>
        <v>0.216</v>
      </c>
      <c r="AD14" s="288" t="str">
        <f t="shared" si="2"/>
        <v>Baja</v>
      </c>
      <c r="AE14" s="267">
        <f t="shared" ref="AE14:AE15" si="9">+AC14</f>
        <v>0.216</v>
      </c>
      <c r="AF14" s="288" t="str">
        <f t="shared" ref="AF14:AF15" si="10">IFERROR(IF(AG14="","",IF(AG14&lt;=0.2,"Leve",IF(AG14&lt;=0.4,"Menor",IF(AG14&lt;=0.6,"Moderado",IF(AG14&lt;=0.8,"Mayor","Catastrófico"))))),"")</f>
        <v>Mayor</v>
      </c>
      <c r="AG14" s="267">
        <f>IFERROR(IF(AND(U13="Impacto",U14="Impacto"),(AG13-(+AG13*X14)),IF(U14="Impacto",($Q$13-($Q$13*X14)),IF(U14="Probabilidad",AG13,""))),"")</f>
        <v>0.8</v>
      </c>
      <c r="AH14" s="277" t="str">
        <f t="shared" si="3"/>
        <v>Alto</v>
      </c>
      <c r="AI14" s="449"/>
      <c r="AJ14" s="409"/>
      <c r="AK14" s="404"/>
      <c r="AL14" s="404"/>
      <c r="AM14" s="412"/>
      <c r="AN14" s="415"/>
      <c r="AO14" s="404"/>
      <c r="AP14" s="403"/>
      <c r="BK14" s="55"/>
      <c r="BL14" s="55"/>
      <c r="BM14" s="55"/>
      <c r="BN14" s="55"/>
      <c r="BO14" s="55"/>
      <c r="BP14" s="55"/>
      <c r="BQ14" s="55"/>
      <c r="BR14" s="55"/>
    </row>
    <row r="15" spans="1:70" ht="122.25" customHeight="1" x14ac:dyDescent="0.2">
      <c r="A15" s="398"/>
      <c r="B15" s="404"/>
      <c r="C15" s="406"/>
      <c r="D15" s="404"/>
      <c r="E15" s="404"/>
      <c r="F15" s="404"/>
      <c r="G15" s="404"/>
      <c r="H15" s="404"/>
      <c r="I15" s="404"/>
      <c r="J15" s="400"/>
      <c r="K15" s="404"/>
      <c r="L15" s="418"/>
      <c r="M15" s="421"/>
      <c r="N15" s="424"/>
      <c r="O15" s="404"/>
      <c r="P15" s="427"/>
      <c r="Q15" s="424"/>
      <c r="R15" s="435"/>
      <c r="S15" s="120">
        <v>3</v>
      </c>
      <c r="T15" s="54" t="s">
        <v>206</v>
      </c>
      <c r="U15" s="111" t="str">
        <f t="shared" si="8"/>
        <v>Probabilidad</v>
      </c>
      <c r="V15" s="61" t="s">
        <v>11</v>
      </c>
      <c r="W15" s="61" t="s">
        <v>6</v>
      </c>
      <c r="X15" s="57" t="str">
        <f t="shared" si="1"/>
        <v>40%</v>
      </c>
      <c r="Y15" s="61" t="s">
        <v>16</v>
      </c>
      <c r="Z15" s="61" t="s">
        <v>19</v>
      </c>
      <c r="AA15" s="61" t="s">
        <v>84</v>
      </c>
      <c r="AB15" s="54" t="s">
        <v>207</v>
      </c>
      <c r="AC15" s="112">
        <f>IFERROR(IF(AND(U14="Probabilidad",U15="Probabilidad"),(AE14-(+AE14*X15)),IF(AND(U14="Impacto",U15="Probabilidad"),(AE13-(+AE13*X15)),IF(U15="Impacto",AE14,""))),"")</f>
        <v>0.12959999999999999</v>
      </c>
      <c r="AD15" s="58" t="str">
        <f t="shared" si="2"/>
        <v>Muy Baja</v>
      </c>
      <c r="AE15" s="57">
        <f t="shared" si="9"/>
        <v>0.12959999999999999</v>
      </c>
      <c r="AF15" s="58" t="str">
        <f t="shared" si="10"/>
        <v>Mayor</v>
      </c>
      <c r="AG15" s="57">
        <f>IFERROR(IF(AND(U14="Impacto",U15="Impacto"),(AG14-(+AG14*X15)),IF(AND(U14="Probabilidad",U15="Impacto"),(AG13-(+AG13*X15)),IF(U15="Probabilidad",AG14,""))),"")</f>
        <v>0.8</v>
      </c>
      <c r="AH15" s="59" t="str">
        <f t="shared" ref="AH15" si="11">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Alto</v>
      </c>
      <c r="AI15" s="449"/>
      <c r="AJ15" s="409"/>
      <c r="AK15" s="404"/>
      <c r="AL15" s="404"/>
      <c r="AM15" s="412"/>
      <c r="AN15" s="415"/>
      <c r="AO15" s="404"/>
      <c r="AP15" s="403"/>
      <c r="BK15" s="55"/>
      <c r="BL15" s="55"/>
      <c r="BM15" s="55"/>
      <c r="BN15" s="55"/>
      <c r="BO15" s="55"/>
      <c r="BP15" s="55"/>
      <c r="BQ15" s="55"/>
      <c r="BR15" s="55"/>
    </row>
    <row r="16" spans="1:70" ht="108.75" customHeight="1" x14ac:dyDescent="0.2">
      <c r="A16" s="398"/>
      <c r="B16" s="397"/>
      <c r="C16" s="407"/>
      <c r="D16" s="397"/>
      <c r="E16" s="397"/>
      <c r="F16" s="397"/>
      <c r="G16" s="397"/>
      <c r="H16" s="397"/>
      <c r="I16" s="397"/>
      <c r="J16" s="402"/>
      <c r="K16" s="397"/>
      <c r="L16" s="419"/>
      <c r="M16" s="422"/>
      <c r="N16" s="425"/>
      <c r="O16" s="397"/>
      <c r="P16" s="428"/>
      <c r="Q16" s="425"/>
      <c r="R16" s="431"/>
      <c r="S16" s="128">
        <v>4</v>
      </c>
      <c r="T16" s="319" t="s">
        <v>926</v>
      </c>
      <c r="U16" s="155" t="s">
        <v>2</v>
      </c>
      <c r="V16" s="154" t="s">
        <v>11</v>
      </c>
      <c r="W16" s="154" t="s">
        <v>6</v>
      </c>
      <c r="X16" s="273" t="str">
        <f t="shared" ref="X16" si="12">IF(AND(V16="Preventivo",W16="Automático"),"50%",IF(AND(V16="Preventivo",W16="Manual"),"40%",IF(AND(V16="Detectivo",W16="Automático"),"40%",IF(AND(V16="Detectivo",W16="Manual"),"30%",IF(AND(V16="Correctivo",W16="Automático"),"35%",IF(AND(V16="Correctivo",W16="Manual"),"25%",""))))))</f>
        <v>40%</v>
      </c>
      <c r="Y16" s="154" t="s">
        <v>16</v>
      </c>
      <c r="Z16" s="154" t="s">
        <v>19</v>
      </c>
      <c r="AA16" s="154" t="s">
        <v>84</v>
      </c>
      <c r="AB16" s="319" t="s">
        <v>903</v>
      </c>
      <c r="AC16" s="271">
        <f>IFERROR(IF(AND(U15="Probabilidad",U16="Probabilidad"),(AE15-(+AE15*X16)),IF(AND(U15="Impacto",U16="Probabilidad"),(AE14-(+AE14*X16)),IF(U16="Impacto",AE15,""))),"")</f>
        <v>7.7759999999999996E-2</v>
      </c>
      <c r="AD16" s="272" t="str">
        <f t="shared" ref="AD16" si="13">IFERROR(IF(AC16="","",IF(AC16&lt;=0.2,"Muy Baja",IF(AC16&lt;=0.4,"Baja",IF(AC16&lt;=0.6,"Media",IF(AC16&lt;=0.8,"Alta","Muy Alta"))))),"")</f>
        <v>Muy Baja</v>
      </c>
      <c r="AE16" s="273">
        <f t="shared" ref="AE16" si="14">+AC16</f>
        <v>7.7759999999999996E-2</v>
      </c>
      <c r="AF16" s="272" t="str">
        <f t="shared" ref="AF16" si="15">IFERROR(IF(AG16="","",IF(AG16&lt;=0.2,"Leve",IF(AG16&lt;=0.4,"Menor",IF(AG16&lt;=0.6,"Moderado",IF(AG16&lt;=0.8,"Mayor","Catastrófico"))))),"")</f>
        <v>Mayor</v>
      </c>
      <c r="AG16" s="273">
        <f>IFERROR(IF(AND(U15="Impacto",U16="Impacto"),(AG15-(+AG15*X16)),IF(AND(U15="Probabilidad",U16="Impacto"),(AG14-(+AG14*X16)),IF(U16="Probabilidad",AG15,""))),"")</f>
        <v>0.8</v>
      </c>
      <c r="AH16" s="115" t="str">
        <f t="shared" ref="AH16" si="16">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433"/>
      <c r="AJ16" s="410"/>
      <c r="AK16" s="397"/>
      <c r="AL16" s="397"/>
      <c r="AM16" s="413"/>
      <c r="AN16" s="416"/>
      <c r="AO16" s="397"/>
      <c r="AP16" s="403"/>
      <c r="BK16" s="55"/>
      <c r="BL16" s="55"/>
      <c r="BM16" s="55"/>
      <c r="BN16" s="55"/>
      <c r="BO16" s="55"/>
      <c r="BP16" s="55"/>
      <c r="BQ16" s="55"/>
      <c r="BR16" s="55"/>
    </row>
    <row r="17" spans="1:70" ht="236.25" customHeight="1" x14ac:dyDescent="0.2">
      <c r="A17" s="117" t="s">
        <v>967</v>
      </c>
      <c r="B17" s="120" t="s">
        <v>782</v>
      </c>
      <c r="C17" s="103" t="s">
        <v>956</v>
      </c>
      <c r="D17" s="103" t="s">
        <v>366</v>
      </c>
      <c r="E17" s="103" t="s">
        <v>275</v>
      </c>
      <c r="F17" s="103" t="s">
        <v>367</v>
      </c>
      <c r="G17" s="120" t="s">
        <v>276</v>
      </c>
      <c r="H17" s="103" t="s">
        <v>332</v>
      </c>
      <c r="I17" s="117" t="s">
        <v>93</v>
      </c>
      <c r="J17" s="103" t="s">
        <v>327</v>
      </c>
      <c r="K17" s="103" t="s">
        <v>268</v>
      </c>
      <c r="L17" s="120">
        <v>20</v>
      </c>
      <c r="M17" s="119" t="str">
        <f>IF(L17&lt;=0,"",IF(L17&lt;=2,"Muy Baja",IF(L17&lt;=24,"Baja",IF(L17&lt;=500,"Media",IF(L17&lt;=5000,"Alta","Muy Alta")))))</f>
        <v>Baja</v>
      </c>
      <c r="N17" s="132">
        <f>IF(M17="","",IF(M17="Muy Baja",0.2,IF(M17="Baja",0.4,IF(M17="Media",0.6,IF(M17="Alta",0.8,IF(M17="Muy Alta",1,))))))</f>
        <v>0.4</v>
      </c>
      <c r="O17" s="120" t="str">
        <f>+'Tabla Impacto'!BM27</f>
        <v>Catastrófico</v>
      </c>
      <c r="P17" s="119" t="str">
        <f>+O17</f>
        <v>Catastrófico</v>
      </c>
      <c r="Q17" s="132">
        <f>IF(P17="","",IF(P17="Moderado",0.6,IF(P17="Mayor",0.8,IF(P17="Catastrófico",1,))))</f>
        <v>1</v>
      </c>
      <c r="R17" s="156" t="str">
        <f>IF(OR(AND(M17="Muy Baja",P17="Leve"),AND(M17="Muy Baja",P17="Menor"),AND(M17="Baja",P17="Leve")),"Bajo",IF(OR(AND(M17="Muy baja",P17="Moderado"),AND(M17="Baja",P17="Menor"),AND(M17="Baja",P17="Moderado"),AND(M17="Media",P17="Leve"),AND(M17="Media",P17="Menor"),AND(M17="Media",P17="Moderado"),AND(M17="Alta",P17="Leve"),AND(M17="Alta",P17="Menor")),"Moderado",IF(OR(AND(M17="Muy Baja",P17="Mayor"),AND(M17="Baja",P17="Mayor"),AND(M17="Media",P17="Mayor"),AND(M17="Alta",P17="Moderado"),AND(M17="Alta",P17="Mayor"),AND(M17="Muy Alta",P17="Leve"),AND(M17="Muy Alta",P17="Menor"),AND(M17="Muy Alta",P17="Moderado"),AND(M17="Muy Alta",P17="Mayor")),"Alto",IF(OR(AND(M17="Muy Baja",P17="Catastrófico"),AND(M17="Baja",P17="Catastrófico"),AND(M17="Media",P17="Catastrófico"),AND(M17="Alta",P17="Catastrófico"),AND(M17="Muy Alta",P17="Catastrófico")),"Extremo",""))))</f>
        <v>Extremo</v>
      </c>
      <c r="S17" s="120">
        <v>1</v>
      </c>
      <c r="T17" s="103" t="s">
        <v>384</v>
      </c>
      <c r="U17" s="111" t="str">
        <f>IF(OR(V17="Preventivo",V17="Detectivo"),"Probabilidad",IF(V17="Correctivo","Impacto",""))</f>
        <v>Probabilidad</v>
      </c>
      <c r="V17" s="61" t="s">
        <v>11</v>
      </c>
      <c r="W17" s="61" t="s">
        <v>6</v>
      </c>
      <c r="X17" s="57" t="str">
        <f>IF(AND(V17="Preventivo",W17="Automático"),"50%",IF(AND(V17="Preventivo",W17="Manual"),"40%",IF(AND(V17="Detectivo",W17="Automático"),"40%",IF(AND(V17="Detectivo",W17="Manual"),"30%",IF(AND(V17="Correctivo",W17="Automático"),"35%",IF(AND(V17="Correctivo",W17="Manual"),"25%",""))))))</f>
        <v>40%</v>
      </c>
      <c r="Y17" s="61" t="s">
        <v>17</v>
      </c>
      <c r="Z17" s="61" t="s">
        <v>19</v>
      </c>
      <c r="AA17" s="61" t="s">
        <v>84</v>
      </c>
      <c r="AB17" s="103" t="s">
        <v>385</v>
      </c>
      <c r="AC17" s="112">
        <f>IFERROR(IF(U17="Probabilidad",(N17-(+N17*X17)),IF(U17="Impacto",N17,"")),"")</f>
        <v>0.24</v>
      </c>
      <c r="AD17" s="58" t="str">
        <f>IFERROR(IF(AC17="","",IF(AC17&lt;=0.2,"Muy Baja",IF(AC17&lt;=0.4,"Baja",IF(AC17&lt;=0.6,"Media",IF(AC17&lt;=0.8,"Alta","Muy Alta"))))),"")</f>
        <v>Baja</v>
      </c>
      <c r="AE17" s="57">
        <f>+AC17</f>
        <v>0.24</v>
      </c>
      <c r="AF17" s="58" t="str">
        <f>IFERROR(IF(AG17="","",IF(AG17&lt;=0.2,"Leve",IF(AG17&lt;=0.4,"Menor",IF(AG17&lt;=0.6,"Moderado",IF(AG17&lt;=0.8,"Mayor","Catastrófico"))))),"")</f>
        <v>Catastrófico</v>
      </c>
      <c r="AG17" s="57">
        <f>IFERROR(IF(U17="Impacto",(Q17-(+Q17*X17)),IF(U17="Probabilidad",Q17,"")),"")</f>
        <v>1</v>
      </c>
      <c r="AH17" s="59"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Extremo</v>
      </c>
      <c r="AI17" s="59" t="str">
        <f>+AH17</f>
        <v>Extremo</v>
      </c>
      <c r="AJ17" s="61" t="s">
        <v>99</v>
      </c>
      <c r="AK17" s="103"/>
      <c r="AL17" s="103"/>
      <c r="AM17" s="103"/>
      <c r="AN17" s="103"/>
      <c r="AO17" s="103"/>
      <c r="AP17" s="103"/>
    </row>
    <row r="18" spans="1:70" s="110" customFormat="1" ht="225.75" customHeight="1" x14ac:dyDescent="0.2">
      <c r="A18" s="399" t="s">
        <v>208</v>
      </c>
      <c r="B18" s="398" t="s">
        <v>762</v>
      </c>
      <c r="C18" s="434" t="s">
        <v>931</v>
      </c>
      <c r="D18" s="398" t="s">
        <v>756</v>
      </c>
      <c r="E18" s="398" t="s">
        <v>378</v>
      </c>
      <c r="F18" s="398" t="s">
        <v>339</v>
      </c>
      <c r="G18" s="398" t="s">
        <v>258</v>
      </c>
      <c r="H18" s="396" t="s">
        <v>332</v>
      </c>
      <c r="I18" s="398" t="s">
        <v>89</v>
      </c>
      <c r="J18" s="399" t="s">
        <v>329</v>
      </c>
      <c r="K18" s="398" t="s">
        <v>97</v>
      </c>
      <c r="L18" s="403">
        <v>205</v>
      </c>
      <c r="M18" s="445" t="str">
        <f>IF(L18&lt;=0,"",IF(L18&lt;=2,"Muy Baja",IF(L18&lt;=24,"Baja",IF(L18&lt;=500,"Media",IF(L18&lt;=5000,"Alta","Muy Alta")))))</f>
        <v>Media</v>
      </c>
      <c r="N18" s="446">
        <f>IF(M18="","",IF(M18="Muy Baja",0.2,IF(M18="Baja",0.4,IF(M18="Media",0.6,IF(M18="Alta",0.8,IF(M18="Muy Alta",1,))))))</f>
        <v>0.6</v>
      </c>
      <c r="O18" s="398" t="str">
        <f>+'Tabla Impacto'!O27</f>
        <v>Catastrófico</v>
      </c>
      <c r="P18" s="445" t="str">
        <f>+O18</f>
        <v>Catastrófico</v>
      </c>
      <c r="Q18" s="423">
        <f t="shared" si="5"/>
        <v>1</v>
      </c>
      <c r="R18" s="430" t="str">
        <f t="shared" si="6"/>
        <v>Extremo</v>
      </c>
      <c r="S18" s="120">
        <v>1</v>
      </c>
      <c r="T18" s="280" t="s">
        <v>904</v>
      </c>
      <c r="U18" s="111" t="str">
        <f t="shared" si="8"/>
        <v>Probabilidad</v>
      </c>
      <c r="V18" s="61" t="s">
        <v>11</v>
      </c>
      <c r="W18" s="61" t="s">
        <v>6</v>
      </c>
      <c r="X18" s="57" t="str">
        <f t="shared" si="1"/>
        <v>40%</v>
      </c>
      <c r="Y18" s="61" t="s">
        <v>16</v>
      </c>
      <c r="Z18" s="61" t="s">
        <v>19</v>
      </c>
      <c r="AA18" s="61" t="s">
        <v>84</v>
      </c>
      <c r="AB18" s="54" t="s">
        <v>976</v>
      </c>
      <c r="AC18" s="112">
        <f>IFERROR(IF(U18="Probabilidad",(N18-(+N18*X18)),IF(U18="Impacto",N18,"")),"")</f>
        <v>0.36</v>
      </c>
      <c r="AD18" s="58" t="str">
        <f t="shared" si="2"/>
        <v>Baja</v>
      </c>
      <c r="AE18" s="57">
        <f>+AC18</f>
        <v>0.36</v>
      </c>
      <c r="AF18" s="58" t="str">
        <f>IFERROR(IF(AG18="","",IF(AG18&lt;=0.2,"Leve",IF(AG18&lt;=0.4,"Menor",IF(AG18&lt;=0.6,"Moderado",IF(AG18&lt;=0.8,"Mayor","Catastrófico"))))),"")</f>
        <v>Catastrófico</v>
      </c>
      <c r="AG18" s="57">
        <f>IFERROR(IF(U18="Impacto",(Q18-(+Q18*X18)),IF(U18="Probabilidad",Q18,"")),"")</f>
        <v>1</v>
      </c>
      <c r="AH18" s="59"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I18" s="436" t="str">
        <f>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Extremo</v>
      </c>
      <c r="AJ18" s="437" t="s">
        <v>99</v>
      </c>
      <c r="AK18" s="398"/>
      <c r="AL18" s="398"/>
      <c r="AM18" s="398"/>
      <c r="AN18" s="398"/>
      <c r="AO18" s="398"/>
      <c r="AP18" s="398"/>
      <c r="AQ18" s="56"/>
      <c r="AR18" s="56"/>
      <c r="AS18" s="56"/>
      <c r="AT18" s="56"/>
      <c r="AU18" s="56"/>
      <c r="AV18" s="56"/>
      <c r="AW18" s="56"/>
      <c r="AX18" s="56"/>
      <c r="AY18" s="56"/>
      <c r="AZ18" s="56"/>
      <c r="BA18" s="56"/>
      <c r="BB18" s="56"/>
      <c r="BC18" s="56"/>
      <c r="BD18" s="56"/>
      <c r="BE18" s="56"/>
      <c r="BF18" s="56"/>
      <c r="BG18" s="56"/>
      <c r="BH18" s="56"/>
      <c r="BI18" s="56"/>
      <c r="BJ18" s="56"/>
      <c r="BK18" s="304"/>
      <c r="BL18" s="300"/>
      <c r="BM18" s="300"/>
      <c r="BN18" s="300"/>
      <c r="BO18" s="300"/>
      <c r="BP18" s="300"/>
      <c r="BQ18" s="300"/>
      <c r="BR18" s="300"/>
    </row>
    <row r="19" spans="1:70" ht="80.25" customHeight="1" x14ac:dyDescent="0.2">
      <c r="A19" s="400"/>
      <c r="B19" s="397"/>
      <c r="C19" s="438"/>
      <c r="D19" s="397"/>
      <c r="E19" s="397"/>
      <c r="F19" s="397"/>
      <c r="G19" s="397"/>
      <c r="H19" s="397"/>
      <c r="I19" s="398"/>
      <c r="J19" s="402"/>
      <c r="K19" s="398"/>
      <c r="L19" s="403"/>
      <c r="M19" s="445"/>
      <c r="N19" s="446"/>
      <c r="O19" s="398"/>
      <c r="P19" s="445"/>
      <c r="Q19" s="425"/>
      <c r="R19" s="431"/>
      <c r="S19" s="276">
        <v>2</v>
      </c>
      <c r="T19" s="248" t="s">
        <v>905</v>
      </c>
      <c r="U19" s="284" t="str">
        <f t="shared" si="8"/>
        <v>Probabilidad</v>
      </c>
      <c r="V19" s="152" t="s">
        <v>11</v>
      </c>
      <c r="W19" s="152" t="s">
        <v>6</v>
      </c>
      <c r="X19" s="153" t="str">
        <f t="shared" ref="X19" si="17">IF(AND(V19="Preventivo",W19="Automático"),"50%",IF(AND(V19="Preventivo",W19="Manual"),"40%",IF(AND(V19="Detectivo",W19="Automático"),"40%",IF(AND(V19="Detectivo",W19="Manual"),"30%",IF(AND(V19="Correctivo",W19="Automático"),"35%",IF(AND(V19="Correctivo",W19="Manual"),"25%",""))))))</f>
        <v>40%</v>
      </c>
      <c r="Y19" s="152" t="s">
        <v>16</v>
      </c>
      <c r="Z19" s="152" t="s">
        <v>19</v>
      </c>
      <c r="AA19" s="152" t="s">
        <v>84</v>
      </c>
      <c r="AB19" s="248" t="s">
        <v>209</v>
      </c>
      <c r="AC19" s="285">
        <f>IFERROR(IF(AND(U18="Probabilidad",U19="Probabilidad"),(AE18-(+AE18*X19)),IF(U19="Probabilidad",(N18-(+N18*X19)),IF(U19="Impacto",AE18,""))),"")</f>
        <v>0.216</v>
      </c>
      <c r="AD19" s="286" t="str">
        <f t="shared" ref="AD19" si="18">IFERROR(IF(AC19="","",IF(AC19&lt;=0.2,"Muy Baja",IF(AC19&lt;=0.4,"Baja",IF(AC19&lt;=0.6,"Media",IF(AC19&lt;=0.8,"Alta","Muy Alta"))))),"")</f>
        <v>Baja</v>
      </c>
      <c r="AE19" s="153">
        <f t="shared" ref="AE19" si="19">+AC19</f>
        <v>0.216</v>
      </c>
      <c r="AF19" s="286" t="str">
        <f t="shared" ref="AF19" si="20">IFERROR(IF(AG19="","",IF(AG19&lt;=0.2,"Leve",IF(AG19&lt;=0.4,"Menor",IF(AG19&lt;=0.6,"Moderado",IF(AG19&lt;=0.8,"Mayor","Catastrófico"))))),"")</f>
        <v>Catastrófico</v>
      </c>
      <c r="AG19" s="153">
        <f>IFERROR(IF(AND(U18="Impacto",U19="Impacto"),(AG18-(+AG18*X19)),IF(U19="Impacto",($Q$18-($Q$18*X19)),IF(U19="Probabilidad",AG18,""))),"")</f>
        <v>1</v>
      </c>
      <c r="AH19" s="279" t="str">
        <f t="shared" ref="AH19" si="21">IFERROR(IF(OR(AND(AD19="Muy Baja",AF19="Leve"),AND(AD19="Muy Baja",AF19="Menor"),AND(AD19="Baja",AF19="Leve")),"Bajo",IF(OR(AND(AD19="Muy baja",AF19="Moderado"),AND(AD19="Baja",AF19="Menor"),AND(AD19="Baja",AF19="Moderado"),AND(AD19="Media",AF19="Leve"),AND(AD19="Media",AF19="Menor"),AND(AD19="Media",AF19="Moderado"),AND(AD19="Alta",AF19="Leve"),AND(AD19="Alta",AF19="Menor")),"Moderado",IF(OR(AND(AD19="Muy Baja",AF19="Mayor"),AND(AD19="Baja",AF19="Mayor"),AND(AD19="Media",AF19="Mayor"),AND(AD19="Alta",AF19="Moderado"),AND(AD19="Alta",AF19="Mayor"),AND(AD19="Muy Alta",AF19="Leve"),AND(AD19="Muy Alta",AF19="Menor"),AND(AD19="Muy Alta",AF19="Moderado"),AND(AD19="Muy Alta",AF19="Mayor")),"Alto",IF(OR(AND(AD19="Muy Baja",AF19="Catastrófico"),AND(AD19="Baja",AF19="Catastrófico"),AND(AD19="Media",AF19="Catastrófico"),AND(AD19="Alta",AF19="Catastrófico"),AND(AD19="Muy Alta",AF19="Catastrófico")),"Extremo","")))),"")</f>
        <v>Extremo</v>
      </c>
      <c r="AI19" s="436"/>
      <c r="AJ19" s="437"/>
      <c r="AK19" s="398"/>
      <c r="AL19" s="398"/>
      <c r="AM19" s="398"/>
      <c r="AN19" s="398"/>
      <c r="AO19" s="398"/>
      <c r="AP19" s="398"/>
      <c r="BK19" s="55"/>
      <c r="BL19" s="55"/>
      <c r="BM19" s="55"/>
      <c r="BN19" s="55"/>
      <c r="BO19" s="55"/>
      <c r="BP19" s="55"/>
      <c r="BQ19" s="55"/>
      <c r="BR19" s="55"/>
    </row>
    <row r="20" spans="1:70" s="110" customFormat="1" ht="124.5" customHeight="1" x14ac:dyDescent="0.2">
      <c r="A20" s="103" t="s">
        <v>208</v>
      </c>
      <c r="B20" s="117" t="s">
        <v>762</v>
      </c>
      <c r="C20" s="120" t="s">
        <v>932</v>
      </c>
      <c r="D20" s="117" t="s">
        <v>757</v>
      </c>
      <c r="E20" s="117" t="s">
        <v>210</v>
      </c>
      <c r="F20" s="117" t="s">
        <v>340</v>
      </c>
      <c r="G20" s="117" t="s">
        <v>258</v>
      </c>
      <c r="H20" s="117" t="s">
        <v>332</v>
      </c>
      <c r="I20" s="117" t="s">
        <v>88</v>
      </c>
      <c r="J20" s="103" t="s">
        <v>328</v>
      </c>
      <c r="K20" s="117" t="s">
        <v>97</v>
      </c>
      <c r="L20" s="118">
        <v>205</v>
      </c>
      <c r="M20" s="119" t="str">
        <f>IF(L20&lt;=0,"",IF(L20&lt;=2,"Muy Baja",IF(L20&lt;=24,"Baja",IF(L20&lt;=500,"Media",IF(L20&lt;=5000,"Alta","Muy Alta")))))</f>
        <v>Media</v>
      </c>
      <c r="N20" s="132">
        <f>IF(M20="","",IF(M20="Muy Baja",0.2,IF(M20="Baja",0.4,IF(M20="Media",0.6,IF(M20="Alta",0.8,IF(M20="Muy Alta",1,))))))</f>
        <v>0.6</v>
      </c>
      <c r="O20" s="117" t="str">
        <f>+'Tabla Impacto'!Q27</f>
        <v>Catastrófico</v>
      </c>
      <c r="P20" s="119" t="str">
        <f t="shared" ref="P20:P35" si="22">+O20</f>
        <v>Catastrófico</v>
      </c>
      <c r="Q20" s="132">
        <f t="shared" si="5"/>
        <v>1</v>
      </c>
      <c r="R20" s="268" t="str">
        <f t="shared" si="6"/>
        <v>Extremo</v>
      </c>
      <c r="S20" s="120">
        <v>1</v>
      </c>
      <c r="T20" s="54" t="s">
        <v>906</v>
      </c>
      <c r="U20" s="111" t="str">
        <f t="shared" si="8"/>
        <v>Probabilidad</v>
      </c>
      <c r="V20" s="61" t="s">
        <v>11</v>
      </c>
      <c r="W20" s="61" t="s">
        <v>6</v>
      </c>
      <c r="X20" s="57" t="str">
        <f>IF(AND(V20="Preventivo",W20="Automático"),"50%",IF(AND(V20="Preventivo",W20="Manual"),"40%",IF(AND(V20="Detectivo",W20="Automático"),"40%",IF(AND(V20="Detectivo",W20="Manual"),"30%",IF(AND(V20="Correctivo",W20="Automático"),"35%",IF(AND(V20="Correctivo",W20="Manual"),"25%",""))))))</f>
        <v>40%</v>
      </c>
      <c r="Y20" s="61" t="s">
        <v>16</v>
      </c>
      <c r="Z20" s="61" t="s">
        <v>19</v>
      </c>
      <c r="AA20" s="61" t="s">
        <v>84</v>
      </c>
      <c r="AB20" s="54" t="s">
        <v>977</v>
      </c>
      <c r="AC20" s="112">
        <f>IFERROR(IF(U20="Probabilidad",(N20-(+N20*X20)),IF(U20="Impacto",N20,"")),"")</f>
        <v>0.36</v>
      </c>
      <c r="AD20" s="58" t="str">
        <f t="shared" ref="AD20:AD35" si="23">IFERROR(IF(AC20="","",IF(AC20&lt;=0.2,"Muy Baja",IF(AC20&lt;=0.4,"Baja",IF(AC20&lt;=0.6,"Media",IF(AC20&lt;=0.8,"Alta","Muy Alta"))))),"")</f>
        <v>Baja</v>
      </c>
      <c r="AE20" s="57">
        <f>+AC20</f>
        <v>0.36</v>
      </c>
      <c r="AF20" s="58" t="str">
        <f t="shared" ref="AF20:AF38" si="24">IFERROR(IF(AG20="","",IF(AG20&lt;=0.2,"Leve",IF(AG20&lt;=0.4,"Menor",IF(AG20&lt;=0.6,"Moderado",IF(AG20&lt;=0.8,"Mayor","Catastrófico"))))),"")</f>
        <v>Catastrófico</v>
      </c>
      <c r="AG20" s="57">
        <f>IFERROR(IF(U20="Impacto",(Q20-(+Q20*X20)),IF(U20="Probabilidad",Q20,"")),"")</f>
        <v>1</v>
      </c>
      <c r="AH20" s="59" t="str">
        <f t="shared" ref="AH20:AH37" si="25">IFERROR(IF(OR(AND(AD20="Muy Baja",AF20="Leve"),AND(AD20="Muy Baja",AF20="Menor"),AND(AD20="Baja",AF20="Leve")),"Bajo",IF(OR(AND(AD20="Muy baja",AF20="Moderado"),AND(AD20="Baja",AF20="Menor"),AND(AD20="Baja",AF20="Moderado"),AND(AD20="Media",AF20="Leve"),AND(AD20="Media",AF20="Menor"),AND(AD20="Media",AF20="Moderado"),AND(AD20="Alta",AF20="Leve"),AND(AD20="Alta",AF20="Menor")),"Moderado",IF(OR(AND(AD20="Muy Baja",AF20="Mayor"),AND(AD20="Baja",AF20="Mayor"),AND(AD20="Media",AF20="Mayor"),AND(AD20="Alta",AF20="Moderado"),AND(AD20="Alta",AF20="Mayor"),AND(AD20="Muy Alta",AF20="Leve"),AND(AD20="Muy Alta",AF20="Menor"),AND(AD20="Muy Alta",AF20="Moderado"),AND(AD20="Muy Alta",AF20="Mayor")),"Alto",IF(OR(AND(AD20="Muy Baja",AF20="Catastrófico"),AND(AD20="Baja",AF20="Catastrófico"),AND(AD20="Media",AF20="Catastrófico"),AND(AD20="Alta",AF20="Catastrófico"),AND(AD20="Muy Alta",AF20="Catastrófico")),"Extremo","")))),"")</f>
        <v>Extremo</v>
      </c>
      <c r="AI20" s="59" t="str">
        <f>$AH$20</f>
        <v>Extremo</v>
      </c>
      <c r="AJ20" s="61" t="s">
        <v>99</v>
      </c>
      <c r="AK20" s="103"/>
      <c r="AL20" s="103"/>
      <c r="AM20" s="160"/>
      <c r="AN20" s="117"/>
      <c r="AO20" s="160"/>
      <c r="AP20" s="160"/>
      <c r="AQ20" s="56"/>
      <c r="AR20" s="56"/>
      <c r="AS20" s="56"/>
      <c r="AT20" s="56"/>
      <c r="AU20" s="56"/>
      <c r="AV20" s="56"/>
      <c r="AW20" s="56"/>
      <c r="AX20" s="56"/>
      <c r="AY20" s="56"/>
      <c r="AZ20" s="56"/>
      <c r="BA20" s="56"/>
      <c r="BB20" s="56"/>
      <c r="BC20" s="56"/>
      <c r="BD20" s="56"/>
      <c r="BE20" s="56"/>
      <c r="BF20" s="56"/>
      <c r="BG20" s="56"/>
      <c r="BH20" s="56"/>
      <c r="BI20" s="56"/>
      <c r="BJ20" s="56"/>
      <c r="BK20" s="301"/>
    </row>
    <row r="21" spans="1:70" ht="139.5" customHeight="1" x14ac:dyDescent="0.2">
      <c r="A21" s="401" t="s">
        <v>208</v>
      </c>
      <c r="B21" s="396" t="s">
        <v>762</v>
      </c>
      <c r="C21" s="434" t="s">
        <v>957</v>
      </c>
      <c r="D21" s="398" t="s">
        <v>806</v>
      </c>
      <c r="E21" s="398" t="s">
        <v>801</v>
      </c>
      <c r="F21" s="398" t="s">
        <v>809</v>
      </c>
      <c r="G21" s="398" t="s">
        <v>802</v>
      </c>
      <c r="H21" s="398" t="s">
        <v>803</v>
      </c>
      <c r="I21" s="396" t="s">
        <v>191</v>
      </c>
      <c r="J21" s="399" t="s">
        <v>328</v>
      </c>
      <c r="K21" s="396" t="s">
        <v>97</v>
      </c>
      <c r="L21" s="417">
        <v>205</v>
      </c>
      <c r="M21" s="420" t="s">
        <v>73</v>
      </c>
      <c r="N21" s="423">
        <v>0.6</v>
      </c>
      <c r="O21" s="429" t="str">
        <f>+'Tabla Impacto'!BO27</f>
        <v>Mayor</v>
      </c>
      <c r="P21" s="420" t="str">
        <f>+O21</f>
        <v>Mayor</v>
      </c>
      <c r="Q21" s="423">
        <v>1</v>
      </c>
      <c r="R21" s="430" t="s">
        <v>62</v>
      </c>
      <c r="S21" s="120">
        <v>1</v>
      </c>
      <c r="T21" s="54" t="s">
        <v>807</v>
      </c>
      <c r="U21" s="111" t="s">
        <v>2</v>
      </c>
      <c r="V21" s="61" t="s">
        <v>11</v>
      </c>
      <c r="W21" s="61" t="s">
        <v>6</v>
      </c>
      <c r="X21" s="57" t="s">
        <v>804</v>
      </c>
      <c r="Y21" s="61" t="s">
        <v>16</v>
      </c>
      <c r="Z21" s="61" t="s">
        <v>19</v>
      </c>
      <c r="AA21" s="61" t="s">
        <v>84</v>
      </c>
      <c r="AB21" s="54" t="s">
        <v>808</v>
      </c>
      <c r="AC21" s="112">
        <f>IFERROR(IF(U21="Probabilidad",(N21-(+N21*X21)),IF(U21="Impacto",N21,"")),"")</f>
        <v>0.36</v>
      </c>
      <c r="AD21" s="58" t="str">
        <f>IFERROR(IF(AC21="","",IF(AC21&lt;=0.2,"Muy Baja",IF(AC21&lt;=0.4,"Baja",IF(AC21&lt;=0.6,"Media",IF(AC21&lt;=0.8,"Alta","Muy Alta"))))),"")</f>
        <v>Baja</v>
      </c>
      <c r="AE21" s="57">
        <f>+AC21</f>
        <v>0.36</v>
      </c>
      <c r="AF21" s="58" t="str">
        <f>IFERROR(IF(AG21="","",IF(AG21&lt;=0.2,"Leve",IF(AG21&lt;=0.4,"Menor",IF(AG21&lt;=0.6,"Moderado",IF(AG21&lt;=0.8,"Mayor","Catastrófico"))))),"")</f>
        <v>Catastrófico</v>
      </c>
      <c r="AG21" s="57">
        <f>IFERROR(IF(U21="Impacto",(Q21-(+Q21*X21)),IF(U21="Probabilidad",Q21,"")),"")</f>
        <v>1</v>
      </c>
      <c r="AH21" s="59" t="str">
        <f>IFERROR(IF(OR(AND(AD21="Muy Baja",AF21="Leve"),AND(AD21="Muy Baja",AF21="Menor"),AND(AD21="Baja",AF21="Leve")),"Bajo",IF(OR(AND(AD21="Muy baja",AF21="Moderado"),AND(AD21="Baja",AF21="Menor"),AND(AD21="Baja",AF21="Moderado"),AND(AD21="Media",AF21="Leve"),AND(AD21="Media",AF21="Menor"),AND(AD21="Media",AF21="Moderado"),AND(AD21="Alta",AF21="Leve"),AND(AD21="Alta",AF21="Menor")),"Moderado",IF(OR(AND(AD21="Muy Baja",AF21="Mayor"),AND(AD21="Baja",AF21="Mayor"),AND(AD21="Media",AF21="Mayor"),AND(AD21="Alta",AF21="Moderado"),AND(AD21="Alta",AF21="Mayor"),AND(AD21="Muy Alta",AF21="Leve"),AND(AD21="Muy Alta",AF21="Menor"),AND(AD21="Muy Alta",AF21="Moderado"),AND(AD21="Muy Alta",AF21="Mayor")),"Alto",IF(OR(AND(AD21="Muy Baja",AF21="Catastrófico"),AND(AD21="Baja",AF21="Catastrófico"),AND(AD21="Media",AF21="Catastrófico"),AND(AD21="Alta",AF21="Catastrófico"),AND(AD21="Muy Alta",AF21="Catastrófico")),"Extremo","")))),"")</f>
        <v>Extremo</v>
      </c>
      <c r="AI21" s="432" t="s">
        <v>62</v>
      </c>
      <c r="AJ21" s="408" t="s">
        <v>99</v>
      </c>
      <c r="AK21" s="117"/>
      <c r="AL21" s="117"/>
      <c r="AM21" s="117"/>
      <c r="AN21" s="117"/>
      <c r="AO21" s="117"/>
      <c r="AP21" s="160"/>
    </row>
    <row r="22" spans="1:70" ht="102.75" customHeight="1" x14ac:dyDescent="0.2">
      <c r="A22" s="401"/>
      <c r="B22" s="397"/>
      <c r="C22" s="434"/>
      <c r="D22" s="398"/>
      <c r="E22" s="398"/>
      <c r="F22" s="398"/>
      <c r="G22" s="398"/>
      <c r="H22" s="398"/>
      <c r="I22" s="397"/>
      <c r="J22" s="402"/>
      <c r="K22" s="397"/>
      <c r="L22" s="419"/>
      <c r="M22" s="422"/>
      <c r="N22" s="425"/>
      <c r="O22" s="407"/>
      <c r="P22" s="422"/>
      <c r="Q22" s="425"/>
      <c r="R22" s="431"/>
      <c r="S22" s="255">
        <v>2</v>
      </c>
      <c r="T22" s="265" t="s">
        <v>810</v>
      </c>
      <c r="U22" s="266" t="s">
        <v>2</v>
      </c>
      <c r="V22" s="247" t="s">
        <v>11</v>
      </c>
      <c r="W22" s="247" t="s">
        <v>6</v>
      </c>
      <c r="X22" s="267" t="s">
        <v>804</v>
      </c>
      <c r="Y22" s="247" t="s">
        <v>16</v>
      </c>
      <c r="Z22" s="247" t="s">
        <v>19</v>
      </c>
      <c r="AA22" s="247" t="s">
        <v>84</v>
      </c>
      <c r="AB22" s="265" t="s">
        <v>805</v>
      </c>
      <c r="AC22" s="112">
        <f>IFERROR(IF(AND(U21="Probabilidad",U22="Probabilidad"),(AE21-(+AE21*X22)),IF(U22="Probabilidad",(N21-(+N21*X22)),IF(U22="Impacto",AE21,""))),"")</f>
        <v>0.216</v>
      </c>
      <c r="AD22" s="58" t="str">
        <f t="shared" ref="AD22:AD23" si="26">IFERROR(IF(AC22="","",IF(AC22&lt;=0.2,"Muy Baja",IF(AC22&lt;=0.4,"Baja",IF(AC22&lt;=0.6,"Media",IF(AC22&lt;=0.8,"Alta","Muy Alta"))))),"")</f>
        <v>Baja</v>
      </c>
      <c r="AE22" s="57">
        <f t="shared" ref="AE22" si="27">+AC22</f>
        <v>0.216</v>
      </c>
      <c r="AF22" s="58" t="str">
        <f t="shared" ref="AF22:AF23" si="28">IFERROR(IF(AG22="","",IF(AG22&lt;=0.2,"Leve",IF(AG22&lt;=0.4,"Menor",IF(AG22&lt;=0.6,"Moderado",IF(AG22&lt;=0.8,"Mayor","Catastrófico"))))),"")</f>
        <v>Catastrófico</v>
      </c>
      <c r="AG22" s="57">
        <f>IFERROR(IF(AND(U21="Impacto",U22="Impacto"),(AG21-(+AG21*X22)),IF(U22="Impacto",($Q$13-($Q$13*X22)),IF(U22="Probabilidad",AG21,""))),"")</f>
        <v>1</v>
      </c>
      <c r="AH22" s="59" t="str">
        <f>IFERROR(IF(OR(AND(AD22="Muy Baja",AF22="Leve"),AND(AD22="Muy Baja",AF22="Menor"),AND(AD22="Baja",AF22="Leve")),"Bajo",IF(OR(AND(AD22="Muy baja",AF22="Moderado"),AND(AD22="Baja",AF22="Menor"),AND(AD22="Baja",AF22="Moderado"),AND(AD22="Media",AF22="Leve"),AND(AD22="Media",AF22="Menor"),AND(AD22="Media",AF22="Moderado"),AND(AD22="Alta",AF22="Leve"),AND(AD22="Alta",AF22="Menor")),"Moderado",IF(OR(AND(AD22="Muy Baja",AF22="Mayor"),AND(AD22="Baja",AF22="Mayor"),AND(AD22="Media",AF22="Mayor"),AND(AD22="Alta",AF22="Moderado"),AND(AD22="Alta",AF22="Mayor"),AND(AD22="Muy Alta",AF22="Leve"),AND(AD22="Muy Alta",AF22="Menor"),AND(AD22="Muy Alta",AF22="Moderado"),AND(AD22="Muy Alta",AF22="Mayor")),"Alto",IF(OR(AND(AD22="Muy Baja",AF22="Catastrófico"),AND(AD22="Baja",AF22="Catastrófico"),AND(AD22="Media",AF22="Catastrófico"),AND(AD22="Alta",AF22="Catastrófico"),AND(AD22="Muy Alta",AF22="Catastrófico")),"Extremo","")))),"")</f>
        <v>Extremo</v>
      </c>
      <c r="AI22" s="433"/>
      <c r="AJ22" s="410"/>
      <c r="AK22" s="255"/>
      <c r="AL22" s="255"/>
      <c r="AM22" s="255"/>
      <c r="AN22" s="255"/>
      <c r="AO22" s="255"/>
      <c r="AP22" s="110"/>
    </row>
    <row r="23" spans="1:70" ht="121.5" customHeight="1" x14ac:dyDescent="0.2">
      <c r="A23" s="103" t="s">
        <v>208</v>
      </c>
      <c r="B23" s="117" t="s">
        <v>762</v>
      </c>
      <c r="C23" s="120" t="s">
        <v>958</v>
      </c>
      <c r="D23" s="117" t="s">
        <v>811</v>
      </c>
      <c r="E23" s="117" t="s">
        <v>801</v>
      </c>
      <c r="F23" s="117" t="s">
        <v>340</v>
      </c>
      <c r="G23" s="117" t="s">
        <v>802</v>
      </c>
      <c r="H23" s="117" t="s">
        <v>803</v>
      </c>
      <c r="I23" s="117" t="s">
        <v>88</v>
      </c>
      <c r="J23" s="103" t="s">
        <v>328</v>
      </c>
      <c r="K23" s="117" t="s">
        <v>97</v>
      </c>
      <c r="L23" s="118">
        <v>205</v>
      </c>
      <c r="M23" s="119" t="str">
        <f t="shared" ref="M23:M34" si="29">IF(L23&lt;=0,"",IF(L23&lt;=2,"Muy Baja",IF(L23&lt;=24,"Baja",IF(L23&lt;=500,"Media",IF(L23&lt;=5000,"Alta","Muy Alta")))))</f>
        <v>Media</v>
      </c>
      <c r="N23" s="132">
        <f t="shared" ref="N23:N34" si="30">IF(M23="","",IF(M23="Muy Baja",0.2,IF(M23="Baja",0.4,IF(M23="Media",0.6,IF(M23="Alta",0.8,IF(M23="Muy Alta",1,))))))</f>
        <v>0.6</v>
      </c>
      <c r="O23" s="117" t="str">
        <f>+'Tabla Impacto'!BQ27</f>
        <v>Mayor</v>
      </c>
      <c r="P23" s="119" t="str">
        <f>+O23</f>
        <v>Mayor</v>
      </c>
      <c r="Q23" s="132">
        <f>IF(P23="","",IF(P23="Moderado",0.6,IF(P23="Mayor",0.8,IF(P23="Catastrófico",1,))))</f>
        <v>0.8</v>
      </c>
      <c r="R23" s="268" t="str">
        <f>IF(OR(AND(M23="Muy Baja",P23="Leve"),AND(M23="Muy Baja",P23="Menor"),AND(M23="Baja",P23="Leve")),"Bajo",IF(OR(AND(M23="Muy baja",P23="Moderado"),AND(M23="Baja",P23="Menor"),AND(M23="Baja",P23="Moderado"),AND(M23="Media",P23="Leve"),AND(M23="Media",P23="Menor"),AND(M23="Media",P23="Moderado"),AND(M23="Alta",P23="Leve"),AND(M23="Alta",P23="Menor")),"Moderado",IF(OR(AND(M23="Muy Baja",P23="Mayor"),AND(M23="Baja",P23="Mayor"),AND(M23="Media",P23="Mayor"),AND(M23="Alta",P23="Moderado"),AND(M23="Alta",P23="Mayor"),AND(M23="Muy Alta",P23="Leve"),AND(M23="Muy Alta",P23="Menor"),AND(M23="Muy Alta",P23="Moderado"),AND(M23="Muy Alta",P23="Mayor")),"Alto",IF(OR(AND(M23="Muy Baja",P23="Catastrófico"),AND(M23="Baja",P23="Catastrófico"),AND(M23="Media",P23="Catastrófico"),AND(M23="Alta",P23="Catastrófico"),AND(M23="Muy Alta",P23="Catastrófico")),"Extremo",""))))</f>
        <v>Alto</v>
      </c>
      <c r="S23" s="120">
        <v>1</v>
      </c>
      <c r="T23" s="54" t="s">
        <v>813</v>
      </c>
      <c r="U23" s="111" t="str">
        <f t="shared" ref="U23" si="31">IF(OR(V23="Preventivo",V23="Detectivo"),"Probabilidad",IF(V23="Correctivo","Impacto",""))</f>
        <v>Probabilidad</v>
      </c>
      <c r="V23" s="61" t="s">
        <v>11</v>
      </c>
      <c r="W23" s="61" t="s">
        <v>6</v>
      </c>
      <c r="X23" s="57" t="str">
        <f>IF(AND(V23="Preventivo",W23="Automático"),"50%",IF(AND(V23="Preventivo",W23="Manual"),"40%",IF(AND(V23="Detectivo",W23="Automático"),"40%",IF(AND(V23="Detectivo",W23="Manual"),"30%",IF(AND(V23="Correctivo",W23="Automático"),"35%",IF(AND(V23="Correctivo",W23="Manual"),"25%",""))))))</f>
        <v>40%</v>
      </c>
      <c r="Y23" s="61" t="s">
        <v>16</v>
      </c>
      <c r="Z23" s="61" t="s">
        <v>19</v>
      </c>
      <c r="AA23" s="61" t="s">
        <v>84</v>
      </c>
      <c r="AB23" s="54" t="s">
        <v>812</v>
      </c>
      <c r="AC23" s="112">
        <f>IFERROR(IF(U23="Probabilidad",(N23-(+N23*X23)),IF(U23="Impacto",N23,"")),"")</f>
        <v>0.36</v>
      </c>
      <c r="AD23" s="58" t="str">
        <f t="shared" si="26"/>
        <v>Baja</v>
      </c>
      <c r="AE23" s="57">
        <f>+AC23</f>
        <v>0.36</v>
      </c>
      <c r="AF23" s="58" t="str">
        <f t="shared" si="28"/>
        <v>Mayor</v>
      </c>
      <c r="AG23" s="57">
        <f>IFERROR(IF(U23="Impacto",(Q23-(+Q23*X23)),IF(U23="Probabilidad",Q23,"")),"")</f>
        <v>0.8</v>
      </c>
      <c r="AH23" s="59" t="str">
        <f t="shared" ref="AH23" si="32">IFERROR(IF(OR(AND(AD23="Muy Baja",AF23="Leve"),AND(AD23="Muy Baja",AF23="Menor"),AND(AD23="Baja",AF23="Leve")),"Bajo",IF(OR(AND(AD23="Muy baja",AF23="Moderado"),AND(AD23="Baja",AF23="Menor"),AND(AD23="Baja",AF23="Moderado"),AND(AD23="Media",AF23="Leve"),AND(AD23="Media",AF23="Menor"),AND(AD23="Media",AF23="Moderado"),AND(AD23="Alta",AF23="Leve"),AND(AD23="Alta",AF23="Menor")),"Moderado",IF(OR(AND(AD23="Muy Baja",AF23="Mayor"),AND(AD23="Baja",AF23="Mayor"),AND(AD23="Media",AF23="Mayor"),AND(AD23="Alta",AF23="Moderado"),AND(AD23="Alta",AF23="Mayor"),AND(AD23="Muy Alta",AF23="Leve"),AND(AD23="Muy Alta",AF23="Menor"),AND(AD23="Muy Alta",AF23="Moderado"),AND(AD23="Muy Alta",AF23="Mayor")),"Alto",IF(OR(AND(AD23="Muy Baja",AF23="Catastrófico"),AND(AD23="Baja",AF23="Catastrófico"),AND(AD23="Media",AF23="Catastrófico"),AND(AD23="Alta",AF23="Catastrófico"),AND(AD23="Muy Alta",AF23="Catastrófico")),"Extremo","")))),"")</f>
        <v>Alto</v>
      </c>
      <c r="AI23" s="59" t="str">
        <f>+AH23</f>
        <v>Alto</v>
      </c>
      <c r="AJ23" s="61" t="s">
        <v>100</v>
      </c>
      <c r="AK23" s="103"/>
      <c r="AL23" s="103"/>
      <c r="AM23" s="117"/>
      <c r="AN23" s="117"/>
      <c r="AO23" s="117"/>
      <c r="AP23" s="117"/>
    </row>
    <row r="24" spans="1:70" s="110" customFormat="1" ht="141.75" customHeight="1" x14ac:dyDescent="0.2">
      <c r="A24" s="103" t="s">
        <v>766</v>
      </c>
      <c r="B24" s="117" t="s">
        <v>776</v>
      </c>
      <c r="C24" s="120" t="s">
        <v>933</v>
      </c>
      <c r="D24" s="117" t="s">
        <v>341</v>
      </c>
      <c r="E24" s="117" t="s">
        <v>867</v>
      </c>
      <c r="F24" s="117" t="s">
        <v>342</v>
      </c>
      <c r="G24" s="117" t="s">
        <v>258</v>
      </c>
      <c r="H24" s="117" t="s">
        <v>332</v>
      </c>
      <c r="I24" s="117" t="s">
        <v>93</v>
      </c>
      <c r="J24" s="103" t="s">
        <v>330</v>
      </c>
      <c r="K24" s="117" t="s">
        <v>97</v>
      </c>
      <c r="L24" s="118">
        <v>10950</v>
      </c>
      <c r="M24" s="119" t="str">
        <f t="shared" si="29"/>
        <v>Muy Alta</v>
      </c>
      <c r="N24" s="132">
        <f t="shared" si="30"/>
        <v>1</v>
      </c>
      <c r="O24" s="117" t="str">
        <f>+'Tabla Impacto'!S27</f>
        <v>Catastrófico</v>
      </c>
      <c r="P24" s="119" t="str">
        <f t="shared" si="22"/>
        <v>Catastrófico</v>
      </c>
      <c r="Q24" s="132">
        <f t="shared" si="5"/>
        <v>1</v>
      </c>
      <c r="R24" s="268" t="str">
        <f t="shared" si="6"/>
        <v>Extremo</v>
      </c>
      <c r="S24" s="120">
        <v>1</v>
      </c>
      <c r="T24" s="54" t="s">
        <v>868</v>
      </c>
      <c r="U24" s="111" t="s">
        <v>2</v>
      </c>
      <c r="V24" s="61" t="s">
        <v>11</v>
      </c>
      <c r="W24" s="61" t="s">
        <v>6</v>
      </c>
      <c r="X24" s="57" t="s">
        <v>804</v>
      </c>
      <c r="Y24" s="61" t="s">
        <v>16</v>
      </c>
      <c r="Z24" s="61" t="s">
        <v>19</v>
      </c>
      <c r="AA24" s="61" t="s">
        <v>84</v>
      </c>
      <c r="AB24" s="54" t="s">
        <v>869</v>
      </c>
      <c r="AC24" s="112">
        <f>IFERROR(IF(U24="Probabilidad",(N24-(+N24*X24)),IF(U24="Impacto",N24,"")),"")</f>
        <v>0.6</v>
      </c>
      <c r="AD24" s="58" t="str">
        <f t="shared" ref="AD24" si="33">IFERROR(IF(AC24="","",IF(AC24&lt;=0.2,"Muy Baja",IF(AC24&lt;=0.4,"Baja",IF(AC24&lt;=0.6,"Media",IF(AC24&lt;=0.8,"Alta","Muy Alta"))))),"")</f>
        <v>Media</v>
      </c>
      <c r="AE24" s="57">
        <f t="shared" ref="AE24" si="34">+AC24</f>
        <v>0.6</v>
      </c>
      <c r="AF24" s="58" t="str">
        <f t="shared" ref="AF24" si="35">IFERROR(IF(AG24="","",IF(AG24&lt;=0.2,"Leve",IF(AG24&lt;=0.4,"Menor",IF(AG24&lt;=0.6,"Moderado",IF(AG24&lt;=0.8,"Mayor","Catastrófico"))))),"")</f>
        <v>Catastrófico</v>
      </c>
      <c r="AG24" s="57">
        <f t="shared" ref="AG24" si="36">IFERROR(IF(U24="Impacto",(Q24-(+Q24*X24)),IF(U24="Probabilidad",Q24,"")),"")</f>
        <v>1</v>
      </c>
      <c r="AH24" s="59" t="str">
        <f t="shared" ref="AH24" si="37">IFERROR(IF(OR(AND(AD24="Muy Baja",AF24="Leve"),AND(AD24="Muy Baja",AF24="Menor"),AND(AD24="Baja",AF24="Leve")),"Bajo",IF(OR(AND(AD24="Muy baja",AF24="Moderado"),AND(AD24="Baja",AF24="Menor"),AND(AD24="Baja",AF24="Moderado"),AND(AD24="Media",AF24="Leve"),AND(AD24="Media",AF24="Menor"),AND(AD24="Media",AF24="Moderado"),AND(AD24="Alta",AF24="Leve"),AND(AD24="Alta",AF24="Menor")),"Moderado",IF(OR(AND(AD24="Muy Baja",AF24="Mayor"),AND(AD24="Baja",AF24="Mayor"),AND(AD24="Media",AF24="Mayor"),AND(AD24="Alta",AF24="Moderado"),AND(AD24="Alta",AF24="Mayor"),AND(AD24="Muy Alta",AF24="Leve"),AND(AD24="Muy Alta",AF24="Menor"),AND(AD24="Muy Alta",AF24="Moderado"),AND(AD24="Muy Alta",AF24="Mayor")),"Alto",IF(OR(AND(AD24="Muy Baja",AF24="Catastrófico"),AND(AD24="Baja",AF24="Catastrófico"),AND(AD24="Media",AF24="Catastrófico"),AND(AD24="Alta",AF24="Catastrófico"),AND(AD24="Muy Alta",AF24="Catastrófico")),"Extremo","")))),"")</f>
        <v>Extremo</v>
      </c>
      <c r="AI24" s="59" t="str">
        <f>$AH$20</f>
        <v>Extremo</v>
      </c>
      <c r="AJ24" s="61" t="s">
        <v>99</v>
      </c>
      <c r="AK24" s="117" t="s">
        <v>870</v>
      </c>
      <c r="AL24" s="117" t="s">
        <v>776</v>
      </c>
      <c r="AM24" s="123" t="s">
        <v>892</v>
      </c>
      <c r="AN24" s="117" t="s">
        <v>194</v>
      </c>
      <c r="AO24" s="117" t="s">
        <v>871</v>
      </c>
      <c r="AP24" s="160" t="s">
        <v>37</v>
      </c>
      <c r="AQ24" s="56"/>
      <c r="AR24" s="56"/>
      <c r="AS24" s="56"/>
      <c r="AT24" s="56"/>
      <c r="AU24" s="56"/>
      <c r="AV24" s="56"/>
      <c r="AW24" s="56"/>
      <c r="AX24" s="56"/>
      <c r="AY24" s="56"/>
      <c r="AZ24" s="56"/>
      <c r="BA24" s="56"/>
      <c r="BB24" s="56"/>
      <c r="BC24" s="56"/>
      <c r="BD24" s="56"/>
      <c r="BE24" s="56"/>
      <c r="BF24" s="56"/>
      <c r="BG24" s="56"/>
      <c r="BH24" s="56"/>
      <c r="BI24" s="56"/>
      <c r="BJ24" s="56"/>
      <c r="BK24" s="301"/>
    </row>
    <row r="25" spans="1:70" ht="93" customHeight="1" x14ac:dyDescent="0.2">
      <c r="A25" s="103" t="s">
        <v>766</v>
      </c>
      <c r="B25" s="120" t="s">
        <v>278</v>
      </c>
      <c r="C25" s="103" t="s">
        <v>966</v>
      </c>
      <c r="D25" s="103" t="s">
        <v>790</v>
      </c>
      <c r="E25" s="103" t="s">
        <v>791</v>
      </c>
      <c r="F25" s="103" t="s">
        <v>363</v>
      </c>
      <c r="G25" s="120" t="s">
        <v>759</v>
      </c>
      <c r="H25" s="103" t="s">
        <v>332</v>
      </c>
      <c r="I25" s="117" t="s">
        <v>93</v>
      </c>
      <c r="J25" s="103" t="s">
        <v>325</v>
      </c>
      <c r="K25" s="249" t="s">
        <v>268</v>
      </c>
      <c r="L25" s="130">
        <v>100</v>
      </c>
      <c r="M25" s="119" t="str">
        <f t="shared" si="29"/>
        <v>Media</v>
      </c>
      <c r="N25" s="132">
        <f t="shared" si="30"/>
        <v>0.6</v>
      </c>
      <c r="O25" s="270" t="str">
        <f>+'Tabla Impacto'!BG27</f>
        <v>Catastrófico</v>
      </c>
      <c r="P25" s="119" t="str">
        <f>+O25</f>
        <v>Catastrófico</v>
      </c>
      <c r="Q25" s="133">
        <f>IF(P25="","",IF(P25="Moderado",0.6,IF(P25="Mayor",0.8,IF(P25="Catastrófico",1,))))</f>
        <v>1</v>
      </c>
      <c r="R25" s="151" t="str">
        <f>IF(OR(AND(M25="Muy Baja",P25="Leve"),AND(M25="Muy Baja",P25="Menor"),AND(M25="Baja",P25="Leve")),"Bajo",IF(OR(AND(M25="Muy baja",P25="Moderado"),AND(M25="Baja",P25="Menor"),AND(M25="Baja",P25="Moderado"),AND(M25="Media",P25="Leve"),AND(M25="Media",P25="Menor"),AND(M25="Media",P25="Moderado"),AND(M25="Alta",P25="Leve"),AND(M25="Alta",P25="Menor")),"Moderado",IF(OR(AND(M25="Muy Baja",P25="Mayor"),AND(M25="Baja",P25="Mayor"),AND(M25="Media",P25="Mayor"),AND(M25="Alta",P25="Moderado"),AND(M25="Alta",P25="Mayor"),AND(M25="Muy Alta",P25="Leve"),AND(M25="Muy Alta",P25="Menor"),AND(M25="Muy Alta",P25="Moderado"),AND(M25="Muy Alta",P25="Mayor")),"Alto",IF(OR(AND(M25="Muy Baja",P25="Catastrófico"),AND(M25="Baja",P25="Catastrófico"),AND(M25="Media",P25="Catastrófico"),AND(M25="Alta",P25="Catastrófico"),AND(M25="Muy Alta",P25="Catastrófico")),"Extremo",""))))</f>
        <v>Extremo</v>
      </c>
      <c r="S25" s="120">
        <v>1</v>
      </c>
      <c r="T25" s="263" t="s">
        <v>792</v>
      </c>
      <c r="U25" s="111" t="str">
        <f>IF(OR(V25="Preventivo",V25="Detectivo"),"Probabilidad",IF(V25="Correctivo","Impacto",""))</f>
        <v>Probabilidad</v>
      </c>
      <c r="V25" s="61" t="s">
        <v>11</v>
      </c>
      <c r="W25" s="61" t="s">
        <v>7</v>
      </c>
      <c r="X25" s="57" t="str">
        <f>IF(AND(V25="Preventivo",W25="Automático"),"50%",IF(AND(V25="Preventivo",W25="Manual"),"40%",IF(AND(V25="Detectivo",W25="Automático"),"40%",IF(AND(V25="Detectivo",W25="Manual"),"30%",IF(AND(V25="Correctivo",W25="Automático"),"35%",IF(AND(V25="Correctivo",W25="Manual"),"25%",""))))))</f>
        <v>50%</v>
      </c>
      <c r="Y25" s="61" t="s">
        <v>16</v>
      </c>
      <c r="Z25" s="61" t="s">
        <v>19</v>
      </c>
      <c r="AA25" s="61" t="s">
        <v>84</v>
      </c>
      <c r="AB25" s="103" t="s">
        <v>376</v>
      </c>
      <c r="AC25" s="112">
        <f>IFERROR(IF(U25="Probabilidad",(N25-(+N25*X25)),IF(U25="Impacto",N25,"")),"")</f>
        <v>0.3</v>
      </c>
      <c r="AD25" s="58" t="str">
        <f>IFERROR(IF(AC25="","",IF(AC25&lt;=0.2,"Muy Baja",IF(AC25&lt;=0.4,"Baja",IF(AC25&lt;=0.6,"Media",IF(AC25&lt;=0.8,"Alta","Muy Alta"))))),"")</f>
        <v>Baja</v>
      </c>
      <c r="AE25" s="57">
        <f>+AC25</f>
        <v>0.3</v>
      </c>
      <c r="AF25" s="58" t="str">
        <f>IFERROR(IF(AG25="","",IF(AG25&lt;=0.2,"Leve",IF(AG25&lt;=0.4,"Menor",IF(AG25&lt;=0.6,"Moderado",IF(AG25&lt;=0.8,"Mayor","Catastrófico"))))),"")</f>
        <v>Catastrófico</v>
      </c>
      <c r="AG25" s="57">
        <f>IFERROR(IF(U25="Impacto",(Q25-(+Q25*X25)),IF(U25="Probabilidad",Q25,"")),"")</f>
        <v>1</v>
      </c>
      <c r="AH25" s="59" t="str">
        <f>IFERROR(IF(OR(AND(AD25="Muy Baja",AF25="Leve"),AND(AD25="Muy Baja",AF25="Menor"),AND(AD25="Baja",AF25="Leve")),"Bajo",IF(OR(AND(AD25="Muy baja",AF25="Moderado"),AND(AD25="Baja",AF25="Menor"),AND(AD25="Baja",AF25="Moderado"),AND(AD25="Media",AF25="Leve"),AND(AD25="Media",AF25="Menor"),AND(AD25="Media",AF25="Moderado"),AND(AD25="Alta",AF25="Leve"),AND(AD25="Alta",AF25="Menor")),"Moderado",IF(OR(AND(AD25="Muy Baja",AF25="Mayor"),AND(AD25="Baja",AF25="Mayor"),AND(AD25="Media",AF25="Mayor"),AND(AD25="Alta",AF25="Moderado"),AND(AD25="Alta",AF25="Mayor"),AND(AD25="Muy Alta",AF25="Leve"),AND(AD25="Muy Alta",AF25="Menor"),AND(AD25="Muy Alta",AF25="Moderado"),AND(AD25="Muy Alta",AF25="Mayor")),"Alto",IF(OR(AND(AD25="Muy Baja",AF25="Catastrófico"),AND(AD25="Baja",AF25="Catastrófico"),AND(AD25="Media",AF25="Catastrófico"),AND(AD25="Alta",AF25="Catastrófico"),AND(AD25="Muy Alta",AF25="Catastrófico")),"Extremo","")))),"")</f>
        <v>Extremo</v>
      </c>
      <c r="AI25" s="59" t="str">
        <f>+AH25</f>
        <v>Extremo</v>
      </c>
      <c r="AJ25" s="154" t="s">
        <v>99</v>
      </c>
      <c r="AK25" s="249" t="s">
        <v>1005</v>
      </c>
      <c r="AL25" s="249" t="s">
        <v>377</v>
      </c>
      <c r="AM25" s="249" t="s">
        <v>311</v>
      </c>
      <c r="AN25" s="249" t="s">
        <v>194</v>
      </c>
      <c r="AO25" s="103" t="s">
        <v>376</v>
      </c>
      <c r="AP25" s="103" t="s">
        <v>37</v>
      </c>
    </row>
    <row r="26" spans="1:70" ht="148.5" customHeight="1" x14ac:dyDescent="0.2">
      <c r="A26" s="103" t="s">
        <v>766</v>
      </c>
      <c r="B26" s="117" t="s">
        <v>776</v>
      </c>
      <c r="C26" s="120" t="s">
        <v>959</v>
      </c>
      <c r="D26" s="117" t="s">
        <v>814</v>
      </c>
      <c r="E26" s="117" t="s">
        <v>978</v>
      </c>
      <c r="F26" s="117" t="s">
        <v>979</v>
      </c>
      <c r="G26" s="117" t="s">
        <v>802</v>
      </c>
      <c r="H26" s="117" t="s">
        <v>803</v>
      </c>
      <c r="I26" s="117" t="s">
        <v>88</v>
      </c>
      <c r="J26" s="103" t="s">
        <v>328</v>
      </c>
      <c r="K26" s="117" t="s">
        <v>97</v>
      </c>
      <c r="L26" s="118">
        <v>250</v>
      </c>
      <c r="M26" s="119" t="str">
        <f t="shared" si="29"/>
        <v>Media</v>
      </c>
      <c r="N26" s="132">
        <f t="shared" si="30"/>
        <v>0.6</v>
      </c>
      <c r="O26" s="117" t="str">
        <f>+'Tabla Impacto'!BS27</f>
        <v>Moderado</v>
      </c>
      <c r="P26" s="119" t="str">
        <f>+O26</f>
        <v>Moderado</v>
      </c>
      <c r="Q26" s="132">
        <f>IF(P26="","",IF(P26="Moderado",0.6,IF(P26="Mayor",0.8,IF(P26="Catastrófico",1,))))</f>
        <v>0.6</v>
      </c>
      <c r="R26" s="268" t="str">
        <f>IF(OR(AND(M26="Muy Baja",P26="Leve"),AND(M26="Muy Baja",P26="Menor"),AND(M26="Baja",P26="Leve")),"Bajo",IF(OR(AND(M26="Muy baja",P26="Moderado"),AND(M26="Baja",P26="Menor"),AND(M26="Baja",P26="Moderado"),AND(M26="Media",P26="Leve"),AND(M26="Media",P26="Menor"),AND(M26="Media",P26="Moderado"),AND(M26="Alta",P26="Leve"),AND(M26="Alta",P26="Menor")),"Moderado",IF(OR(AND(M26="Muy Baja",P26="Mayor"),AND(M26="Baja",P26="Mayor"),AND(M26="Media",P26="Mayor"),AND(M26="Alta",P26="Moderado"),AND(M26="Alta",P26="Mayor"),AND(M26="Muy Alta",P26="Leve"),AND(M26="Muy Alta",P26="Menor"),AND(M26="Muy Alta",P26="Moderado"),AND(M26="Muy Alta",P26="Mayor")),"Alto",IF(OR(AND(M26="Muy Baja",P26="Catastrófico"),AND(M26="Baja",P26="Catastrófico"),AND(M26="Media",P26="Catastrófico"),AND(M26="Alta",P26="Catastrófico"),AND(M26="Muy Alta",P26="Catastrófico")),"Extremo",""))))</f>
        <v>Moderado</v>
      </c>
      <c r="S26" s="120"/>
      <c r="T26" s="54"/>
      <c r="U26" s="111"/>
      <c r="V26" s="61"/>
      <c r="W26" s="61"/>
      <c r="X26" s="57"/>
      <c r="Y26" s="61"/>
      <c r="Z26" s="61"/>
      <c r="AA26" s="61"/>
      <c r="AB26" s="54"/>
      <c r="AC26" s="112"/>
      <c r="AD26" s="58"/>
      <c r="AE26" s="57"/>
      <c r="AF26" s="58"/>
      <c r="AG26" s="57"/>
      <c r="AH26" s="59"/>
      <c r="AI26" s="115"/>
      <c r="AJ26" s="154" t="s">
        <v>99</v>
      </c>
      <c r="AK26" s="250" t="s">
        <v>980</v>
      </c>
      <c r="AL26" s="103" t="s">
        <v>981</v>
      </c>
      <c r="AM26" s="321" t="s">
        <v>891</v>
      </c>
      <c r="AN26" s="117" t="s">
        <v>194</v>
      </c>
      <c r="AO26" s="117" t="s">
        <v>818</v>
      </c>
      <c r="AP26" s="118" t="s">
        <v>37</v>
      </c>
    </row>
    <row r="27" spans="1:70" ht="125.25" customHeight="1" x14ac:dyDescent="0.2">
      <c r="A27" s="103" t="s">
        <v>766</v>
      </c>
      <c r="B27" s="117" t="s">
        <v>776</v>
      </c>
      <c r="C27" s="120" t="s">
        <v>960</v>
      </c>
      <c r="D27" s="117" t="s">
        <v>816</v>
      </c>
      <c r="E27" s="117" t="s">
        <v>817</v>
      </c>
      <c r="F27" s="117" t="s">
        <v>815</v>
      </c>
      <c r="G27" s="117" t="s">
        <v>802</v>
      </c>
      <c r="H27" s="117" t="s">
        <v>803</v>
      </c>
      <c r="I27" s="117" t="s">
        <v>88</v>
      </c>
      <c r="J27" s="103" t="s">
        <v>328</v>
      </c>
      <c r="K27" s="117" t="s">
        <v>97</v>
      </c>
      <c r="L27" s="118">
        <v>150</v>
      </c>
      <c r="M27" s="119" t="str">
        <f t="shared" si="29"/>
        <v>Media</v>
      </c>
      <c r="N27" s="132">
        <f t="shared" si="30"/>
        <v>0.6</v>
      </c>
      <c r="O27" s="117" t="str">
        <f>+'Tabla Impacto'!BU27</f>
        <v>Catastrófico</v>
      </c>
      <c r="P27" s="119" t="str">
        <f>+O27</f>
        <v>Catastrófico</v>
      </c>
      <c r="Q27" s="132">
        <f>IF(P27="","",IF(P27="Moderado",0.6,IF(P27="Mayor",0.8,IF(P27="Catastrófico",1,))))</f>
        <v>1</v>
      </c>
      <c r="R27" s="268" t="str">
        <f>IF(OR(AND(M27="Muy Baja",P27="Leve"),AND(M27="Muy Baja",P27="Menor"),AND(M27="Baja",P27="Leve")),"Bajo",IF(OR(AND(M27="Muy baja",P27="Moderado"),AND(M27="Baja",P27="Menor"),AND(M27="Baja",P27="Moderado"),AND(M27="Media",P27="Leve"),AND(M27="Media",P27="Menor"),AND(M27="Media",P27="Moderado"),AND(M27="Alta",P27="Leve"),AND(M27="Alta",P27="Menor")),"Moderado",IF(OR(AND(M27="Muy Baja",P27="Mayor"),AND(M27="Baja",P27="Mayor"),AND(M27="Media",P27="Mayor"),AND(M27="Alta",P27="Moderado"),AND(M27="Alta",P27="Mayor"),AND(M27="Muy Alta",P27="Leve"),AND(M27="Muy Alta",P27="Menor"),AND(M27="Muy Alta",P27="Moderado"),AND(M27="Muy Alta",P27="Mayor")),"Alto",IF(OR(AND(M27="Muy Baja",P27="Catastrófico"),AND(M27="Baja",P27="Catastrófico"),AND(M27="Media",P27="Catastrófico"),AND(M27="Alta",P27="Catastrófico"),AND(M27="Muy Alta",P27="Catastrófico")),"Extremo",""))))</f>
        <v>Extremo</v>
      </c>
      <c r="S27" s="120"/>
      <c r="T27" s="54"/>
      <c r="U27" s="111"/>
      <c r="V27" s="61"/>
      <c r="W27" s="61"/>
      <c r="X27" s="57"/>
      <c r="Y27" s="61"/>
      <c r="Z27" s="61"/>
      <c r="AA27" s="61"/>
      <c r="AB27" s="54"/>
      <c r="AC27" s="112"/>
      <c r="AD27" s="58"/>
      <c r="AE27" s="57"/>
      <c r="AF27" s="58"/>
      <c r="AG27" s="57"/>
      <c r="AH27" s="59"/>
      <c r="AI27" s="59"/>
      <c r="AJ27" s="154" t="s">
        <v>99</v>
      </c>
      <c r="AK27" s="250" t="s">
        <v>980</v>
      </c>
      <c r="AL27" s="103" t="s">
        <v>981</v>
      </c>
      <c r="AM27" s="321" t="s">
        <v>891</v>
      </c>
      <c r="AN27" s="117" t="s">
        <v>194</v>
      </c>
      <c r="AO27" s="117" t="s">
        <v>818</v>
      </c>
      <c r="AP27" s="118" t="s">
        <v>37</v>
      </c>
    </row>
    <row r="28" spans="1:70" s="110" customFormat="1" ht="132.75" customHeight="1" x14ac:dyDescent="0.2">
      <c r="A28" s="117" t="s">
        <v>767</v>
      </c>
      <c r="B28" s="117" t="s">
        <v>212</v>
      </c>
      <c r="C28" s="120" t="s">
        <v>934</v>
      </c>
      <c r="D28" s="117" t="s">
        <v>982</v>
      </c>
      <c r="E28" s="117" t="s">
        <v>211</v>
      </c>
      <c r="F28" s="117" t="s">
        <v>344</v>
      </c>
      <c r="G28" s="117" t="s">
        <v>258</v>
      </c>
      <c r="H28" s="117" t="s">
        <v>332</v>
      </c>
      <c r="I28" s="117" t="s">
        <v>88</v>
      </c>
      <c r="J28" s="103" t="s">
        <v>330</v>
      </c>
      <c r="K28" s="117" t="s">
        <v>96</v>
      </c>
      <c r="L28" s="118">
        <v>501</v>
      </c>
      <c r="M28" s="119" t="str">
        <f t="shared" si="29"/>
        <v>Alta</v>
      </c>
      <c r="N28" s="132">
        <f t="shared" si="30"/>
        <v>0.8</v>
      </c>
      <c r="O28" s="117" t="str">
        <f>+'Tabla Impacto'!U27</f>
        <v>Catastrófico</v>
      </c>
      <c r="P28" s="121" t="str">
        <f t="shared" si="22"/>
        <v>Catastrófico</v>
      </c>
      <c r="Q28" s="132">
        <f t="shared" si="5"/>
        <v>1</v>
      </c>
      <c r="R28" s="268" t="str">
        <f t="shared" si="6"/>
        <v>Extremo</v>
      </c>
      <c r="S28" s="251">
        <v>1</v>
      </c>
      <c r="T28" s="114" t="s">
        <v>983</v>
      </c>
      <c r="U28" s="111" t="str">
        <f t="shared" ref="U28:U29" si="38">IF(OR(V28="Preventivo",V28="Detectivo"),"Probabilidad",IF(V28="Correctivo","Impacto",""))</f>
        <v>Probabilidad</v>
      </c>
      <c r="V28" s="61" t="s">
        <v>12</v>
      </c>
      <c r="W28" s="61" t="s">
        <v>6</v>
      </c>
      <c r="X28" s="57" t="str">
        <f>IF(AND(V28="Preventivo",W28="Automático"),"50%",IF(AND(V28="Preventivo",W28="Manual"),"40%",IF(AND(V28="Detectivo",W28="Automático"),"40%",IF(AND(V28="Detectivo",W28="Manual"),"30%",IF(AND(V28="Correctivo",W28="Automático"),"35%",IF(AND(V28="Correctivo",W28="Manual"),"25%",""))))))</f>
        <v>30%</v>
      </c>
      <c r="Y28" s="61" t="s">
        <v>16</v>
      </c>
      <c r="Z28" s="61" t="s">
        <v>19</v>
      </c>
      <c r="AA28" s="61" t="s">
        <v>84</v>
      </c>
      <c r="AB28" s="54" t="s">
        <v>984</v>
      </c>
      <c r="AC28" s="112">
        <v>0.3</v>
      </c>
      <c r="AD28" s="58" t="str">
        <f t="shared" ref="AD28:AD30" si="39">IFERROR(IF(AC28="","",IF(AC28&lt;=0.2,"Muy Baja",IF(AC28&lt;=0.4,"Baja",IF(AC28&lt;=0.6,"Media",IF(AC28&lt;=0.8,"Alta","Muy Alta"))))),"")</f>
        <v>Baja</v>
      </c>
      <c r="AE28" s="57">
        <f t="shared" ref="AE28:AE30" si="40">+AC28</f>
        <v>0.3</v>
      </c>
      <c r="AF28" s="58" t="str">
        <f t="shared" ref="AF28:AF30" si="41">IFERROR(IF(AG28="","",IF(AG28&lt;=0.2,"Leve",IF(AG28&lt;=0.4,"Menor",IF(AG28&lt;=0.6,"Moderado",IF(AG28&lt;=0.8,"Mayor","Catastrófico"))))),"")</f>
        <v>Catastrófico</v>
      </c>
      <c r="AG28" s="57">
        <f t="shared" ref="AG28:AG30" si="42">IFERROR(IF(U28="Impacto",(Q28-(+Q28*X28)),IF(U28="Probabilidad",Q28,"")),"")</f>
        <v>1</v>
      </c>
      <c r="AH28" s="59" t="str">
        <f t="shared" ref="AH28:AH30" si="43">IFERROR(IF(OR(AND(AD28="Muy Baja",AF28="Leve"),AND(AD28="Muy Baja",AF28="Menor"),AND(AD28="Baja",AF28="Leve")),"Bajo",IF(OR(AND(AD28="Muy baja",AF28="Moderado"),AND(AD28="Baja",AF28="Menor"),AND(AD28="Baja",AF28="Moderado"),AND(AD28="Media",AF28="Leve"),AND(AD28="Media",AF28="Menor"),AND(AD28="Media",AF28="Moderado"),AND(AD28="Alta",AF28="Leve"),AND(AD28="Alta",AF28="Menor")),"Moderado",IF(OR(AND(AD28="Muy Baja",AF28="Mayor"),AND(AD28="Baja",AF28="Mayor"),AND(AD28="Media",AF28="Mayor"),AND(AD28="Alta",AF28="Moderado"),AND(AD28="Alta",AF28="Mayor"),AND(AD28="Muy Alta",AF28="Leve"),AND(AD28="Muy Alta",AF28="Menor"),AND(AD28="Muy Alta",AF28="Moderado"),AND(AD28="Muy Alta",AF28="Mayor")),"Alto",IF(OR(AND(AD28="Muy Baja",AF28="Catastrófico"),AND(AD28="Baja",AF28="Catastrófico"),AND(AD28="Media",AF28="Catastrófico"),AND(AD28="Alta",AF28="Catastrófico"),AND(AD28="Muy Alta",AF28="Catastrófico")),"Extremo","")))),"")</f>
        <v>Extremo</v>
      </c>
      <c r="AI28" s="59" t="str">
        <f>$AH$20</f>
        <v>Extremo</v>
      </c>
      <c r="AJ28" s="61" t="s">
        <v>99</v>
      </c>
      <c r="AK28" s="117"/>
      <c r="AL28" s="117"/>
      <c r="AM28" s="123"/>
      <c r="AN28" s="117"/>
      <c r="AO28" s="117"/>
      <c r="AP28" s="160"/>
      <c r="AQ28" s="56"/>
      <c r="AR28" s="56"/>
      <c r="AS28" s="56"/>
      <c r="AT28" s="56"/>
      <c r="AU28" s="56"/>
      <c r="AV28" s="56"/>
      <c r="AW28" s="56"/>
      <c r="AX28" s="56"/>
      <c r="AY28" s="56"/>
      <c r="AZ28" s="56"/>
      <c r="BA28" s="56"/>
      <c r="BB28" s="56"/>
      <c r="BC28" s="56"/>
      <c r="BD28" s="56"/>
      <c r="BE28" s="56"/>
      <c r="BF28" s="56"/>
      <c r="BG28" s="56"/>
      <c r="BH28" s="56"/>
      <c r="BI28" s="56"/>
      <c r="BJ28" s="56"/>
      <c r="BK28" s="301"/>
    </row>
    <row r="29" spans="1:70" s="110" customFormat="1" ht="173.25" customHeight="1" x14ac:dyDescent="0.2">
      <c r="A29" s="117" t="s">
        <v>767</v>
      </c>
      <c r="B29" s="117" t="s">
        <v>213</v>
      </c>
      <c r="C29" s="120" t="s">
        <v>935</v>
      </c>
      <c r="D29" s="117" t="s">
        <v>987</v>
      </c>
      <c r="E29" s="117" t="s">
        <v>907</v>
      </c>
      <c r="F29" s="117" t="s">
        <v>343</v>
      </c>
      <c r="G29" s="117" t="s">
        <v>258</v>
      </c>
      <c r="H29" s="117" t="s">
        <v>332</v>
      </c>
      <c r="I29" s="117" t="s">
        <v>88</v>
      </c>
      <c r="J29" s="103" t="s">
        <v>328</v>
      </c>
      <c r="K29" s="117" t="s">
        <v>96</v>
      </c>
      <c r="L29" s="118">
        <f>365*43</f>
        <v>15695</v>
      </c>
      <c r="M29" s="119" t="str">
        <f t="shared" si="29"/>
        <v>Muy Alta</v>
      </c>
      <c r="N29" s="132">
        <f t="shared" si="30"/>
        <v>1</v>
      </c>
      <c r="O29" s="117" t="str">
        <f>+'Tabla Impacto'!W27</f>
        <v>Catastrófico</v>
      </c>
      <c r="P29" s="121" t="str">
        <f t="shared" si="22"/>
        <v>Catastrófico</v>
      </c>
      <c r="Q29" s="132">
        <f t="shared" si="5"/>
        <v>1</v>
      </c>
      <c r="R29" s="268" t="str">
        <f t="shared" si="6"/>
        <v>Extremo</v>
      </c>
      <c r="S29" s="120">
        <v>1</v>
      </c>
      <c r="T29" s="54" t="s">
        <v>368</v>
      </c>
      <c r="U29" s="111" t="str">
        <f t="shared" si="38"/>
        <v>Probabilidad</v>
      </c>
      <c r="V29" s="61" t="s">
        <v>11</v>
      </c>
      <c r="W29" s="61" t="s">
        <v>6</v>
      </c>
      <c r="X29" s="57" t="str">
        <f t="shared" ref="X29" si="44">IF(AND(V29="Preventivo",W29="Automático"),"50%",IF(AND(V29="Preventivo",W29="Manual"),"40%",IF(AND(V29="Detectivo",W29="Automático"),"40%",IF(AND(V29="Detectivo",W29="Manual"),"30%",IF(AND(V29="Correctivo",W29="Automático"),"35%",IF(AND(V29="Correctivo",W29="Manual"),"25%",""))))))</f>
        <v>40%</v>
      </c>
      <c r="Y29" s="61" t="s">
        <v>17</v>
      </c>
      <c r="Z29" s="61" t="s">
        <v>19</v>
      </c>
      <c r="AA29" s="61" t="s">
        <v>84</v>
      </c>
      <c r="AB29" s="54" t="s">
        <v>214</v>
      </c>
      <c r="AC29" s="112">
        <v>0.24</v>
      </c>
      <c r="AD29" s="58" t="str">
        <f t="shared" si="39"/>
        <v>Baja</v>
      </c>
      <c r="AE29" s="57">
        <f t="shared" si="40"/>
        <v>0.24</v>
      </c>
      <c r="AF29" s="58" t="str">
        <f t="shared" si="41"/>
        <v>Catastrófico</v>
      </c>
      <c r="AG29" s="57">
        <f t="shared" si="42"/>
        <v>1</v>
      </c>
      <c r="AH29" s="59" t="str">
        <f t="shared" si="43"/>
        <v>Extremo</v>
      </c>
      <c r="AI29" s="59" t="str">
        <f>$AH$29</f>
        <v>Extremo</v>
      </c>
      <c r="AJ29" s="61" t="s">
        <v>99</v>
      </c>
      <c r="AK29" s="117" t="s">
        <v>369</v>
      </c>
      <c r="AL29" s="117" t="s">
        <v>370</v>
      </c>
      <c r="AM29" s="123" t="s">
        <v>892</v>
      </c>
      <c r="AN29" s="117" t="s">
        <v>194</v>
      </c>
      <c r="AO29" s="117" t="s">
        <v>371</v>
      </c>
      <c r="AP29" s="160" t="s">
        <v>37</v>
      </c>
      <c r="AQ29" s="56"/>
      <c r="AR29" s="56"/>
      <c r="AS29" s="56"/>
      <c r="AT29" s="56"/>
      <c r="AU29" s="56"/>
      <c r="AV29" s="56"/>
      <c r="AW29" s="56"/>
      <c r="AX29" s="56"/>
      <c r="AY29" s="56"/>
      <c r="AZ29" s="56"/>
      <c r="BA29" s="56"/>
      <c r="BB29" s="56"/>
      <c r="BC29" s="56"/>
      <c r="BD29" s="56"/>
      <c r="BE29" s="56"/>
      <c r="BF29" s="56"/>
      <c r="BG29" s="56"/>
      <c r="BH29" s="56"/>
      <c r="BI29" s="56"/>
      <c r="BJ29" s="56"/>
      <c r="BK29" s="301"/>
    </row>
    <row r="30" spans="1:70" s="110" customFormat="1" ht="206.25" customHeight="1" x14ac:dyDescent="0.2">
      <c r="A30" s="117" t="s">
        <v>767</v>
      </c>
      <c r="B30" s="117" t="s">
        <v>217</v>
      </c>
      <c r="C30" s="120" t="s">
        <v>936</v>
      </c>
      <c r="D30" s="117" t="s">
        <v>216</v>
      </c>
      <c r="E30" s="117" t="s">
        <v>215</v>
      </c>
      <c r="F30" s="117" t="s">
        <v>345</v>
      </c>
      <c r="G30" s="117" t="s">
        <v>258</v>
      </c>
      <c r="H30" s="117" t="s">
        <v>332</v>
      </c>
      <c r="I30" s="117" t="s">
        <v>88</v>
      </c>
      <c r="J30" s="103" t="s">
        <v>328</v>
      </c>
      <c r="K30" s="117" t="s">
        <v>96</v>
      </c>
      <c r="L30" s="118">
        <v>365</v>
      </c>
      <c r="M30" s="119" t="str">
        <f t="shared" si="29"/>
        <v>Media</v>
      </c>
      <c r="N30" s="132">
        <f t="shared" si="30"/>
        <v>0.6</v>
      </c>
      <c r="O30" s="117" t="str">
        <f>+'Tabla Impacto'!Y27</f>
        <v>Mayor</v>
      </c>
      <c r="P30" s="119" t="str">
        <f t="shared" si="22"/>
        <v>Mayor</v>
      </c>
      <c r="Q30" s="132">
        <f t="shared" si="5"/>
        <v>0.8</v>
      </c>
      <c r="R30" s="268" t="str">
        <f t="shared" si="6"/>
        <v>Alto</v>
      </c>
      <c r="S30" s="120">
        <v>1</v>
      </c>
      <c r="T30" s="54" t="s">
        <v>910</v>
      </c>
      <c r="U30" s="111" t="str">
        <f t="shared" ref="U30" si="45">IF(OR(V30="Preventivo",V30="Detectivo"),"Probabilidad",IF(V30="Correctivo","Impacto",""))</f>
        <v>Probabilidad</v>
      </c>
      <c r="V30" s="61" t="s">
        <v>11</v>
      </c>
      <c r="W30" s="61" t="s">
        <v>6</v>
      </c>
      <c r="X30" s="57" t="str">
        <f>IF(AND(V30="Preventivo",W30="Automático"),"50%",IF(AND(V30="Preventivo",W30="Manual"),"40%",IF(AND(V30="Detectivo",W30="Automático"),"40%",IF(AND(V30="Detectivo",W30="Manual"),"30%",IF(AND(V30="Correctivo",W30="Automático"),"35%",IF(AND(V30="Correctivo",W30="Manual"),"25%",""))))))</f>
        <v>40%</v>
      </c>
      <c r="Y30" s="61" t="s">
        <v>16</v>
      </c>
      <c r="Z30" s="61" t="s">
        <v>19</v>
      </c>
      <c r="AA30" s="61" t="s">
        <v>84</v>
      </c>
      <c r="AB30" s="54" t="s">
        <v>908</v>
      </c>
      <c r="AC30" s="112">
        <v>0.24</v>
      </c>
      <c r="AD30" s="58" t="str">
        <f t="shared" si="39"/>
        <v>Baja</v>
      </c>
      <c r="AE30" s="57">
        <f t="shared" si="40"/>
        <v>0.24</v>
      </c>
      <c r="AF30" s="58" t="str">
        <f t="shared" si="41"/>
        <v>Mayor</v>
      </c>
      <c r="AG30" s="57">
        <f t="shared" si="42"/>
        <v>0.8</v>
      </c>
      <c r="AH30" s="59" t="str">
        <f t="shared" si="43"/>
        <v>Alto</v>
      </c>
      <c r="AI30" s="59" t="str">
        <f>$AH$30</f>
        <v>Alto</v>
      </c>
      <c r="AJ30" s="61" t="s">
        <v>99</v>
      </c>
      <c r="AK30" s="117"/>
      <c r="AL30" s="117"/>
      <c r="AM30" s="160"/>
      <c r="AN30" s="117"/>
      <c r="AO30" s="117"/>
      <c r="AP30" s="160"/>
      <c r="AQ30" s="56"/>
      <c r="AR30" s="56"/>
      <c r="AS30" s="56"/>
      <c r="AT30" s="56"/>
      <c r="AU30" s="56"/>
      <c r="AV30" s="56"/>
      <c r="AW30" s="56"/>
      <c r="AX30" s="56"/>
      <c r="AY30" s="56"/>
      <c r="AZ30" s="56"/>
      <c r="BA30" s="56"/>
      <c r="BB30" s="56"/>
      <c r="BC30" s="56"/>
      <c r="BD30" s="56"/>
      <c r="BE30" s="56"/>
      <c r="BF30" s="56"/>
      <c r="BG30" s="56"/>
      <c r="BH30" s="56"/>
      <c r="BI30" s="56"/>
      <c r="BJ30" s="56"/>
      <c r="BK30" s="301"/>
    </row>
    <row r="31" spans="1:70" ht="149.25" customHeight="1" x14ac:dyDescent="0.2">
      <c r="A31" s="117" t="s">
        <v>767</v>
      </c>
      <c r="B31" s="117" t="s">
        <v>212</v>
      </c>
      <c r="C31" s="124" t="s">
        <v>961</v>
      </c>
      <c r="D31" s="117" t="s">
        <v>819</v>
      </c>
      <c r="E31" s="117" t="s">
        <v>211</v>
      </c>
      <c r="F31" s="117" t="s">
        <v>344</v>
      </c>
      <c r="G31" s="117" t="s">
        <v>802</v>
      </c>
      <c r="H31" s="117" t="s">
        <v>803</v>
      </c>
      <c r="I31" s="117" t="s">
        <v>88</v>
      </c>
      <c r="J31" s="103" t="s">
        <v>831</v>
      </c>
      <c r="K31" s="117" t="s">
        <v>96</v>
      </c>
      <c r="L31" s="118">
        <v>501</v>
      </c>
      <c r="M31" s="119" t="str">
        <f t="shared" si="29"/>
        <v>Alta</v>
      </c>
      <c r="N31" s="133">
        <f t="shared" si="30"/>
        <v>0.8</v>
      </c>
      <c r="O31" s="117" t="str">
        <f>+'Tabla Impacto'!BW27</f>
        <v>Mayor</v>
      </c>
      <c r="P31" s="119" t="str">
        <f>+O31</f>
        <v>Mayor</v>
      </c>
      <c r="Q31" s="133">
        <f>IF(P31="","",IF(P31="Moderado",0.6,IF(P31="Mayor",0.8,IF(P31="Catastrófico",1,))))</f>
        <v>0.8</v>
      </c>
      <c r="R31" s="150" t="str">
        <f>IF(OR(AND(M31="Muy Baja",P31="Leve"),AND(M31="Muy Baja",P31="Menor"),AND(M31="Baja",P31="Leve")),"Bajo",IF(OR(AND(M31="Muy baja",P31="Moderado"),AND(M31="Baja",P31="Menor"),AND(M31="Baja",P31="Moderado"),AND(M31="Media",P31="Leve"),AND(M31="Media",P31="Menor"),AND(M31="Media",P31="Moderado"),AND(M31="Alta",P31="Leve"),AND(M31="Alta",P31="Menor")),"Moderado",IF(OR(AND(M31="Muy Baja",P31="Mayor"),AND(M31="Baja",P31="Mayor"),AND(M31="Media",P31="Mayor"),AND(M31="Alta",P31="Moderado"),AND(M31="Alta",P31="Mayor"),AND(M31="Muy Alta",P31="Leve"),AND(M31="Muy Alta",P31="Menor"),AND(M31="Muy Alta",P31="Moderado"),AND(M31="Muy Alta",P31="Mayor")),"Alto",IF(OR(AND(M31="Muy Baja",P31="Catastrófico"),AND(M31="Baja",P31="Catastrófico"),AND(M31="Media",P31="Catastrófico"),AND(M31="Alta",P31="Catastrófico"),AND(M31="Muy Alta",P31="Catastrófico")),"Extremo",""))))</f>
        <v>Alto</v>
      </c>
      <c r="S31" s="251">
        <v>1</v>
      </c>
      <c r="T31" s="114" t="s">
        <v>820</v>
      </c>
      <c r="U31" s="111" t="str">
        <f t="shared" ref="U31" si="46">IF(OR(V31="Preventivo",V31="Detectivo"),"Probabilidad",IF(V31="Correctivo","Impacto",""))</f>
        <v>Probabilidad</v>
      </c>
      <c r="V31" s="61" t="s">
        <v>12</v>
      </c>
      <c r="W31" s="61" t="s">
        <v>6</v>
      </c>
      <c r="X31" s="57" t="str">
        <f>IF(AND(V31="Preventivo",W31="Automático"),"50%",IF(AND(V31="Preventivo",W31="Manual"),"40%",IF(AND(V31="Detectivo",W31="Automático"),"40%",IF(AND(V31="Detectivo",W31="Manual"),"30%",IF(AND(V31="Correctivo",W31="Automático"),"35%",IF(AND(V31="Correctivo",W31="Manual"),"25%",""))))))</f>
        <v>30%</v>
      </c>
      <c r="Y31" s="61" t="s">
        <v>16</v>
      </c>
      <c r="Z31" s="61" t="s">
        <v>19</v>
      </c>
      <c r="AA31" s="61" t="s">
        <v>84</v>
      </c>
      <c r="AB31" s="54" t="s">
        <v>821</v>
      </c>
      <c r="AC31" s="112">
        <v>0.3</v>
      </c>
      <c r="AD31" s="58" t="str">
        <f>IFERROR(IF(AC31="","",IF(AC31&lt;=0.2,"Muy Baja",IF(AC31&lt;=0.4,"Baja",IF(AC31&lt;=0.6,"Media",IF(AC31&lt;=0.8,"Alta","Muy Alta"))))),"")</f>
        <v>Baja</v>
      </c>
      <c r="AE31" s="57">
        <f>+AC31</f>
        <v>0.3</v>
      </c>
      <c r="AF31" s="58" t="str">
        <f>IFERROR(IF(AG31="","",IF(AG31&lt;=0.2,"Leve",IF(AG31&lt;=0.4,"Menor",IF(AG31&lt;=0.6,"Moderado",IF(AG31&lt;=0.8,"Mayor","Catastrófico"))))),"")</f>
        <v>Mayor</v>
      </c>
      <c r="AG31" s="57">
        <f>IFERROR(IF(U31="Impacto",(Q31-(+Q31*X31)),IF(U31="Probabilidad",Q31,"")),"")</f>
        <v>0.8</v>
      </c>
      <c r="AH31" s="59" t="str">
        <f>IFERROR(IF(OR(AND(AD31="Muy Baja",AF31="Leve"),AND(AD31="Muy Baja",AF31="Menor"),AND(AD31="Baja",AF31="Leve")),"Bajo",IF(OR(AND(AD31="Muy baja",AF31="Moderado"),AND(AD31="Baja",AF31="Menor"),AND(AD31="Baja",AF31="Moderado"),AND(AD31="Media",AF31="Leve"),AND(AD31="Media",AF31="Menor"),AND(AD31="Media",AF31="Moderado"),AND(AD31="Alta",AF31="Leve"),AND(AD31="Alta",AF31="Menor")),"Moderado",IF(OR(AND(AD31="Muy Baja",AF31="Mayor"),AND(AD31="Baja",AF31="Mayor"),AND(AD31="Media",AF31="Mayor"),AND(AD31="Alta",AF31="Moderado"),AND(AD31="Alta",AF31="Mayor"),AND(AD31="Muy Alta",AF31="Leve"),AND(AD31="Muy Alta",AF31="Menor"),AND(AD31="Muy Alta",AF31="Moderado"),AND(AD31="Muy Alta",AF31="Mayor")),"Alto",IF(OR(AND(AD31="Muy Baja",AF31="Catastrófico"),AND(AD31="Baja",AF31="Catastrófico"),AND(AD31="Media",AF31="Catastrófico"),AND(AD31="Alta",AF31="Catastrófico"),AND(AD31="Muy Alta",AF31="Catastrófico")),"Extremo","")))),"")</f>
        <v>Alto</v>
      </c>
      <c r="AI31" s="59" t="str">
        <f>+AH31</f>
        <v>Alto</v>
      </c>
      <c r="AJ31" s="61" t="s">
        <v>99</v>
      </c>
      <c r="AK31" s="117"/>
      <c r="AL31" s="117"/>
      <c r="AM31" s="129"/>
      <c r="AN31" s="129"/>
      <c r="AO31" s="117"/>
      <c r="AP31" s="160"/>
    </row>
    <row r="32" spans="1:70" ht="136.5" customHeight="1" x14ac:dyDescent="0.2">
      <c r="A32" s="117" t="s">
        <v>767</v>
      </c>
      <c r="B32" s="117" t="s">
        <v>217</v>
      </c>
      <c r="C32" s="124" t="s">
        <v>962</v>
      </c>
      <c r="D32" s="117" t="s">
        <v>822</v>
      </c>
      <c r="E32" s="117" t="s">
        <v>215</v>
      </c>
      <c r="F32" s="117" t="s">
        <v>835</v>
      </c>
      <c r="G32" s="117" t="s">
        <v>802</v>
      </c>
      <c r="H32" s="117" t="s">
        <v>803</v>
      </c>
      <c r="I32" s="117" t="s">
        <v>88</v>
      </c>
      <c r="J32" s="103" t="s">
        <v>328</v>
      </c>
      <c r="K32" s="117" t="s">
        <v>96</v>
      </c>
      <c r="L32" s="118">
        <v>365</v>
      </c>
      <c r="M32" s="119" t="str">
        <f t="shared" si="29"/>
        <v>Media</v>
      </c>
      <c r="N32" s="133">
        <f t="shared" si="30"/>
        <v>0.6</v>
      </c>
      <c r="O32" s="117" t="str">
        <f>+'Tabla Impacto'!BY27</f>
        <v>Mayor</v>
      </c>
      <c r="P32" s="119" t="str">
        <f>+O32</f>
        <v>Mayor</v>
      </c>
      <c r="Q32" s="133">
        <f>IF(P32="","",IF(P32="Moderado",0.6,IF(P32="Mayor",0.8,IF(P32="Catastrófico",1,))))</f>
        <v>0.8</v>
      </c>
      <c r="R32" s="150" t="str">
        <f>IF(OR(AND(M32="Muy Baja",P32="Leve"),AND(M32="Muy Baja",P32="Menor"),AND(M32="Baja",P32="Leve")),"Bajo",IF(OR(AND(M32="Muy baja",P32="Moderado"),AND(M32="Baja",P32="Menor"),AND(M32="Baja",P32="Moderado"),AND(M32="Media",P32="Leve"),AND(M32="Media",P32="Menor"),AND(M32="Media",P32="Moderado"),AND(M32="Alta",P32="Leve"),AND(M32="Alta",P32="Menor")),"Moderado",IF(OR(AND(M32="Muy Baja",P32="Mayor"),AND(M32="Baja",P32="Mayor"),AND(M32="Media",P32="Mayor"),AND(M32="Alta",P32="Moderado"),AND(M32="Alta",P32="Mayor"),AND(M32="Muy Alta",P32="Leve"),AND(M32="Muy Alta",P32="Menor"),AND(M32="Muy Alta",P32="Moderado"),AND(M32="Muy Alta",P32="Mayor")),"Alto",IF(OR(AND(M32="Muy Baja",P32="Catastrófico"),AND(M32="Baja",P32="Catastrófico"),AND(M32="Media",P32="Catastrófico"),AND(M32="Alta",P32="Catastrófico"),AND(M32="Muy Alta",P32="Catastrófico")),"Extremo",""))))</f>
        <v>Alto</v>
      </c>
      <c r="S32" s="120">
        <v>1</v>
      </c>
      <c r="T32" s="54" t="s">
        <v>985</v>
      </c>
      <c r="U32" s="111" t="str">
        <f>IF(OR(V32="Preventivo",V32="Detectivo"),"Probabilidad",IF(V32="Correctivo","Impacto",""))</f>
        <v>Probabilidad</v>
      </c>
      <c r="V32" s="61" t="s">
        <v>11</v>
      </c>
      <c r="W32" s="61" t="s">
        <v>6</v>
      </c>
      <c r="X32" s="57" t="str">
        <f>IF(AND(V32="Preventivo",W32="Automático"),"50%",IF(AND(V32="Preventivo",W32="Manual"),"40%",IF(AND(V32="Detectivo",W32="Automático"),"40%",IF(AND(V32="Detectivo",W32="Manual"),"30%",IF(AND(V32="Correctivo",W32="Automático"),"35%",IF(AND(V32="Correctivo",W32="Manual"),"25%",""))))))</f>
        <v>40%</v>
      </c>
      <c r="Y32" s="61" t="s">
        <v>16</v>
      </c>
      <c r="Z32" s="61" t="s">
        <v>19</v>
      </c>
      <c r="AA32" s="61" t="s">
        <v>84</v>
      </c>
      <c r="AB32" s="54" t="s">
        <v>837</v>
      </c>
      <c r="AC32" s="112">
        <v>0.3</v>
      </c>
      <c r="AD32" s="58" t="str">
        <f>IFERROR(IF(AC32="","",IF(AC32&lt;=0.2,"Muy Baja",IF(AC32&lt;=0.4,"Baja",IF(AC32&lt;=0.6,"Media",IF(AC32&lt;=0.8,"Alta","Muy Alta"))))),"")</f>
        <v>Baja</v>
      </c>
      <c r="AE32" s="57">
        <f>+AC32</f>
        <v>0.3</v>
      </c>
      <c r="AF32" s="58" t="str">
        <f>IFERROR(IF(AG32="","",IF(AG32&lt;=0.2,"Leve",IF(AG32&lt;=0.4,"Menor",IF(AG32&lt;=0.6,"Moderado",IF(AG32&lt;=0.8,"Mayor","Catastrófico"))))),"")</f>
        <v>Mayor</v>
      </c>
      <c r="AG32" s="57">
        <f>IFERROR(IF(U32="Impacto",(Q32-(+Q32*X32)),IF(U32="Probabilidad",Q32,"")),"")</f>
        <v>0.8</v>
      </c>
      <c r="AH32" s="59" t="str">
        <f>IFERROR(IF(OR(AND(AD32="Muy Baja",AF32="Leve"),AND(AD32="Muy Baja",AF32="Menor"),AND(AD32="Baja",AF32="Leve")),"Bajo",IF(OR(AND(AD32="Muy baja",AF32="Moderado"),AND(AD32="Baja",AF32="Menor"),AND(AD32="Baja",AF32="Moderado"),AND(AD32="Media",AF32="Leve"),AND(AD32="Media",AF32="Menor"),AND(AD32="Media",AF32="Moderado"),AND(AD32="Alta",AF32="Leve"),AND(AD32="Alta",AF32="Menor")),"Moderado",IF(OR(AND(AD32="Muy Baja",AF32="Mayor"),AND(AD32="Baja",AF32="Mayor"),AND(AD32="Media",AF32="Mayor"),AND(AD32="Alta",AF32="Moderado"),AND(AD32="Alta",AF32="Mayor"),AND(AD32="Muy Alta",AF32="Leve"),AND(AD32="Muy Alta",AF32="Menor"),AND(AD32="Muy Alta",AF32="Moderado"),AND(AD32="Muy Alta",AF32="Mayor")),"Alto",IF(OR(AND(AD32="Muy Baja",AF32="Catastrófico"),AND(AD32="Baja",AF32="Catastrófico"),AND(AD32="Media",AF32="Catastrófico"),AND(AD32="Alta",AF32="Catastrófico"),AND(AD32="Muy Alta",AF32="Catastrófico")),"Extremo","")))),"")</f>
        <v>Alto</v>
      </c>
      <c r="AI32" s="59" t="str">
        <f>$AH$37</f>
        <v>Alto</v>
      </c>
      <c r="AJ32" s="61" t="s">
        <v>99</v>
      </c>
      <c r="AK32" s="117"/>
      <c r="AL32" s="117"/>
      <c r="AM32" s="159"/>
      <c r="AN32" s="129"/>
      <c r="AO32" s="117"/>
      <c r="AP32" s="160"/>
    </row>
    <row r="33" spans="1:63" ht="102.75" customHeight="1" x14ac:dyDescent="0.2">
      <c r="A33" s="117" t="s">
        <v>767</v>
      </c>
      <c r="B33" s="117" t="s">
        <v>217</v>
      </c>
      <c r="C33" s="124" t="s">
        <v>963</v>
      </c>
      <c r="D33" s="117" t="s">
        <v>216</v>
      </c>
      <c r="E33" s="117" t="s">
        <v>215</v>
      </c>
      <c r="F33" s="117" t="s">
        <v>835</v>
      </c>
      <c r="G33" s="117" t="s">
        <v>802</v>
      </c>
      <c r="H33" s="117" t="s">
        <v>803</v>
      </c>
      <c r="I33" s="117" t="s">
        <v>88</v>
      </c>
      <c r="J33" s="103" t="s">
        <v>328</v>
      </c>
      <c r="K33" s="117" t="s">
        <v>96</v>
      </c>
      <c r="L33" s="118">
        <v>365</v>
      </c>
      <c r="M33" s="119" t="str">
        <f t="shared" si="29"/>
        <v>Media</v>
      </c>
      <c r="N33" s="133">
        <f t="shared" si="30"/>
        <v>0.6</v>
      </c>
      <c r="O33" s="117" t="str">
        <f>+'Tabla Impacto'!CA27</f>
        <v>Mayor</v>
      </c>
      <c r="P33" s="119" t="str">
        <f>+O33</f>
        <v>Mayor</v>
      </c>
      <c r="Q33" s="133">
        <f>IF(P33="","",IF(P33="Moderado",0.6,IF(P33="Mayor",0.8,IF(P33="Catastrófico",1,))))</f>
        <v>0.8</v>
      </c>
      <c r="R33" s="150" t="str">
        <f>IF(OR(AND(M33="Muy Baja",P33="Leve"),AND(M33="Muy Baja",P33="Menor"),AND(M33="Baja",P33="Leve")),"Bajo",IF(OR(AND(M33="Muy baja",P33="Moderado"),AND(M33="Baja",P33="Menor"),AND(M33="Baja",P33="Moderado"),AND(M33="Media",P33="Leve"),AND(M33="Media",P33="Menor"),AND(M33="Media",P33="Moderado"),AND(M33="Alta",P33="Leve"),AND(M33="Alta",P33="Menor")),"Moderado",IF(OR(AND(M33="Muy Baja",P33="Mayor"),AND(M33="Baja",P33="Mayor"),AND(M33="Media",P33="Mayor"),AND(M33="Alta",P33="Moderado"),AND(M33="Alta",P33="Mayor"),AND(M33="Muy Alta",P33="Leve"),AND(M33="Muy Alta",P33="Menor"),AND(M33="Muy Alta",P33="Moderado"),AND(M33="Muy Alta",P33="Mayor")),"Alto",IF(OR(AND(M33="Muy Baja",P33="Catastrófico"),AND(M33="Baja",P33="Catastrófico"),AND(M33="Media",P33="Catastrófico"),AND(M33="Alta",P33="Catastrófico"),AND(M33="Muy Alta",P33="Catastrófico")),"Extremo",""))))</f>
        <v>Alto</v>
      </c>
      <c r="S33" s="120">
        <v>1</v>
      </c>
      <c r="T33" s="54" t="s">
        <v>986</v>
      </c>
      <c r="U33" s="111" t="str">
        <f t="shared" ref="U33" si="47">IF(OR(V33="Preventivo",V33="Detectivo"),"Probabilidad",IF(V33="Correctivo","Impacto",""))</f>
        <v>Probabilidad</v>
      </c>
      <c r="V33" s="61" t="s">
        <v>11</v>
      </c>
      <c r="W33" s="61" t="s">
        <v>6</v>
      </c>
      <c r="X33" s="57" t="str">
        <f>IF(AND(V33="Preventivo",W33="Automático"),"50%",IF(AND(V33="Preventivo",W33="Manual"),"40%",IF(AND(V33="Detectivo",W33="Automático"),"40%",IF(AND(V33="Detectivo",W33="Manual"),"30%",IF(AND(V33="Correctivo",W33="Automático"),"35%",IF(AND(V33="Correctivo",W33="Manual"),"25%",""))))))</f>
        <v>40%</v>
      </c>
      <c r="Y33" s="61" t="s">
        <v>16</v>
      </c>
      <c r="Z33" s="61" t="s">
        <v>19</v>
      </c>
      <c r="AA33" s="61" t="s">
        <v>84</v>
      </c>
      <c r="AB33" s="54" t="s">
        <v>836</v>
      </c>
      <c r="AC33" s="112">
        <v>0.24</v>
      </c>
      <c r="AD33" s="58" t="str">
        <f>IFERROR(IF(AC33="","",IF(AC33&lt;=0.2,"Muy Baja",IF(AC33&lt;=0.4,"Baja",IF(AC33&lt;=0.6,"Media",IF(AC33&lt;=0.8,"Alta","Muy Alta"))))),"")</f>
        <v>Baja</v>
      </c>
      <c r="AE33" s="57">
        <f>+AC33</f>
        <v>0.24</v>
      </c>
      <c r="AF33" s="58" t="str">
        <f>IFERROR(IF(AG33="","",IF(AG33&lt;=0.2,"Leve",IF(AG33&lt;=0.4,"Menor",IF(AG33&lt;=0.6,"Moderado",IF(AG33&lt;=0.8,"Mayor","Catastrófico"))))),"")</f>
        <v>Mayor</v>
      </c>
      <c r="AG33" s="57">
        <f>IFERROR(IF(U33="Impacto",(Q33-(+Q33*X33)),IF(U33="Probabilidad",Q33,"")),"")</f>
        <v>0.8</v>
      </c>
      <c r="AH33" s="59" t="str">
        <f>IFERROR(IF(OR(AND(AD33="Muy Baja",AF33="Leve"),AND(AD33="Muy Baja",AF33="Menor"),AND(AD33="Baja",AF33="Leve")),"Bajo",IF(OR(AND(AD33="Muy baja",AF33="Moderado"),AND(AD33="Baja",AF33="Menor"),AND(AD33="Baja",AF33="Moderado"),AND(AD33="Media",AF33="Leve"),AND(AD33="Media",AF33="Menor"),AND(AD33="Media",AF33="Moderado"),AND(AD33="Alta",AF33="Leve"),AND(AD33="Alta",AF33="Menor")),"Moderado",IF(OR(AND(AD33="Muy Baja",AF33="Mayor"),AND(AD33="Baja",AF33="Mayor"),AND(AD33="Media",AF33="Mayor"),AND(AD33="Alta",AF33="Moderado"),AND(AD33="Alta",AF33="Mayor"),AND(AD33="Muy Alta",AF33="Leve"),AND(AD33="Muy Alta",AF33="Menor"),AND(AD33="Muy Alta",AF33="Moderado"),AND(AD33="Muy Alta",AF33="Mayor")),"Alto",IF(OR(AND(AD33="Muy Baja",AF33="Catastrófico"),AND(AD33="Baja",AF33="Catastrófico"),AND(AD33="Media",AF33="Catastrófico"),AND(AD33="Alta",AF33="Catastrófico"),AND(AD33="Muy Alta",AF33="Catastrófico")),"Extremo","")))),"")</f>
        <v>Alto</v>
      </c>
      <c r="AI33" s="59" t="str">
        <f>$AH$37</f>
        <v>Alto</v>
      </c>
      <c r="AJ33" s="61" t="s">
        <v>99</v>
      </c>
      <c r="AK33" s="117"/>
      <c r="AL33" s="117"/>
      <c r="AM33" s="159"/>
      <c r="AN33" s="129"/>
      <c r="AO33" s="117"/>
      <c r="AP33" s="160"/>
    </row>
    <row r="34" spans="1:63" ht="110.25" customHeight="1" x14ac:dyDescent="0.2">
      <c r="A34" s="103" t="s">
        <v>767</v>
      </c>
      <c r="B34" s="120" t="s">
        <v>827</v>
      </c>
      <c r="C34" s="120" t="s">
        <v>965</v>
      </c>
      <c r="D34" s="103" t="s">
        <v>828</v>
      </c>
      <c r="E34" s="103" t="s">
        <v>829</v>
      </c>
      <c r="F34" s="103" t="s">
        <v>830</v>
      </c>
      <c r="G34" s="120" t="s">
        <v>802</v>
      </c>
      <c r="H34" s="103" t="s">
        <v>803</v>
      </c>
      <c r="I34" s="103" t="s">
        <v>88</v>
      </c>
      <c r="J34" s="103" t="s">
        <v>833</v>
      </c>
      <c r="K34" s="103" t="s">
        <v>834</v>
      </c>
      <c r="L34" s="120">
        <v>100</v>
      </c>
      <c r="M34" s="119" t="str">
        <f t="shared" si="29"/>
        <v>Media</v>
      </c>
      <c r="N34" s="132">
        <f t="shared" si="30"/>
        <v>0.6</v>
      </c>
      <c r="O34" s="117" t="str">
        <f>+'Tabla Impacto'!CE27</f>
        <v>Mayor</v>
      </c>
      <c r="P34" s="119" t="str">
        <f>+O34</f>
        <v>Mayor</v>
      </c>
      <c r="Q34" s="132">
        <f>IF(P34="","",IF(P34="Moderado",0.6,IF(P34="Mayor",0.8,IF(P34="Catastrófico",1,))))</f>
        <v>0.8</v>
      </c>
      <c r="R34" s="268" t="str">
        <f>IF(OR(AND(M34="Muy Baja",P34="Leve"),AND(M34="Muy Baja",P34="Menor"),AND(M34="Baja",P34="Leve")),"Bajo",IF(OR(AND(M34="Muy baja",P34="Moderado"),AND(M34="Baja",P34="Menor"),AND(M34="Baja",P34="Moderado"),AND(M34="Media",P34="Leve"),AND(M34="Media",P34="Menor"),AND(M34="Media",P34="Moderado"),AND(M34="Alta",P34="Leve"),AND(M34="Alta",P34="Menor")),"Moderado",IF(OR(AND(M34="Muy Baja",P34="Mayor"),AND(M34="Baja",P34="Mayor"),AND(M34="Media",P34="Mayor"),AND(M34="Alta",P34="Moderado"),AND(M34="Alta",P34="Mayor"),AND(M34="Muy Alta",P34="Leve"),AND(M34="Muy Alta",P34="Menor"),AND(M34="Muy Alta",P34="Moderado"),AND(M34="Muy Alta",P34="Mayor")),"Alto",IF(OR(AND(M34="Muy Baja",P34="Catastrófico"),AND(M34="Baja",P34="Catastrófico"),AND(M34="Media",P34="Catastrófico"),AND(M34="Alta",P34="Catastrófico"),AND(M34="Muy Alta",P34="Catastrófico")),"Extremo",""))))</f>
        <v>Alto</v>
      </c>
      <c r="S34" s="120">
        <v>1</v>
      </c>
      <c r="T34" s="263" t="s">
        <v>841</v>
      </c>
      <c r="U34" s="120" t="str">
        <f>IF(OR(V34="Preventivo",V34="Detectivo"),"Probabilidad",IF(V34="Correctivo","Impacto",""))</f>
        <v>Probabilidad</v>
      </c>
      <c r="V34" s="61" t="s">
        <v>11</v>
      </c>
      <c r="W34" s="61" t="s">
        <v>6</v>
      </c>
      <c r="X34" s="57" t="str">
        <f>IF(AND(V34="Preventivo",W34="Automático"),"50%",IF(AND(V34="Preventivo",W34="Manual"),"40%",IF(AND(V34="Detectivo",W34="Automático"),"40%",IF(AND(V34="Detectivo",W34="Manual"),"30%",IF(AND(V34="Correctivo",W34="Automático"),"35%",IF(AND(V34="Correctivo",W34="Manual"),"25%",""))))))</f>
        <v>40%</v>
      </c>
      <c r="Y34" s="61" t="s">
        <v>17</v>
      </c>
      <c r="Z34" s="61" t="s">
        <v>19</v>
      </c>
      <c r="AA34" s="61" t="s">
        <v>84</v>
      </c>
      <c r="AB34" s="103" t="s">
        <v>842</v>
      </c>
      <c r="AC34" s="112">
        <f>IFERROR(IF(U34="Probabilidad",(N34-(+N34*X34)),IF(U34="Impacto",N34,"")),"")</f>
        <v>0.36</v>
      </c>
      <c r="AD34" s="58" t="str">
        <f>IFERROR(IF(AC34="","",IF(AC34&lt;=0.2,"Muy Baja",IF(AC34&lt;=0.4,"Baja",IF(AC34&lt;=0.6,"Media",IF(AC34&lt;=0.8,"Alta","Muy Alta"))))),"")</f>
        <v>Baja</v>
      </c>
      <c r="AE34" s="57">
        <f>+AC34</f>
        <v>0.36</v>
      </c>
      <c r="AF34" s="58" t="str">
        <f>IFERROR(IF(AG34="","",IF(AG34&lt;=0.2,"Leve",IF(AG34&lt;=0.4,"Menor",IF(AG34&lt;=0.6,"Moderado",IF(AG34&lt;=0.8,"Mayor","Catastrófico"))))),"")</f>
        <v>Mayor</v>
      </c>
      <c r="AG34" s="57">
        <f>IFERROR(IF(U34="Impacto",(Q34-(+Q34*X34)),IF(U34="Probabilidad",Q34,"")),"")</f>
        <v>0.8</v>
      </c>
      <c r="AH34" s="59" t="str">
        <f>IFERROR(IF(OR(AND(AD34="Muy Baja",AF34="Leve"),AND(AD34="Muy Baja",AF34="Menor"),AND(AD34="Baja",AF34="Leve")),"Bajo",IF(OR(AND(AD34="Muy baja",AF34="Moderado"),AND(AD34="Baja",AF34="Menor"),AND(AD34="Baja",AF34="Moderado"),AND(AD34="Media",AF34="Leve"),AND(AD34="Media",AF34="Menor"),AND(AD34="Media",AF34="Moderado"),AND(AD34="Alta",AF34="Leve"),AND(AD34="Alta",AF34="Menor")),"Moderado",IF(OR(AND(AD34="Muy Baja",AF34="Mayor"),AND(AD34="Baja",AF34="Mayor"),AND(AD34="Media",AF34="Mayor"),AND(AD34="Alta",AF34="Moderado"),AND(AD34="Alta",AF34="Mayor"),AND(AD34="Muy Alta",AF34="Leve"),AND(AD34="Muy Alta",AF34="Menor"),AND(AD34="Muy Alta",AF34="Moderado"),AND(AD34="Muy Alta",AF34="Mayor")),"Alto",IF(OR(AND(AD34="Muy Baja",AF34="Catastrófico"),AND(AD34="Baja",AF34="Catastrófico"),AND(AD34="Media",AF34="Catastrófico"),AND(AD34="Alta",AF34="Catastrófico"),AND(AD34="Muy Alta",AF34="Catastrófico")),"Extremo","")))),"")</f>
        <v>Alto</v>
      </c>
      <c r="AI34" s="59" t="str">
        <f>+AH34</f>
        <v>Alto</v>
      </c>
      <c r="AJ34" s="61" t="s">
        <v>99</v>
      </c>
      <c r="AK34" s="103" t="s">
        <v>847</v>
      </c>
      <c r="AL34" s="103" t="s">
        <v>848</v>
      </c>
      <c r="AM34" s="120" t="s">
        <v>890</v>
      </c>
      <c r="AN34" s="120" t="s">
        <v>849</v>
      </c>
      <c r="AO34" s="103" t="s">
        <v>310</v>
      </c>
      <c r="AP34" s="120" t="s">
        <v>37</v>
      </c>
    </row>
    <row r="35" spans="1:63" s="110" customFormat="1" ht="185.25" customHeight="1" x14ac:dyDescent="0.2">
      <c r="A35" s="401" t="s">
        <v>768</v>
      </c>
      <c r="B35" s="643" t="s">
        <v>777</v>
      </c>
      <c r="C35" s="429" t="s">
        <v>937</v>
      </c>
      <c r="D35" s="396" t="s">
        <v>988</v>
      </c>
      <c r="E35" s="398" t="s">
        <v>990</v>
      </c>
      <c r="F35" s="396" t="s">
        <v>346</v>
      </c>
      <c r="G35" s="396" t="s">
        <v>258</v>
      </c>
      <c r="H35" s="396" t="s">
        <v>332</v>
      </c>
      <c r="I35" s="398" t="s">
        <v>93</v>
      </c>
      <c r="J35" s="399" t="s">
        <v>330</v>
      </c>
      <c r="K35" s="398" t="s">
        <v>95</v>
      </c>
      <c r="L35" s="403">
        <v>365</v>
      </c>
      <c r="M35" s="420" t="str">
        <f t="shared" ref="M35:M37" si="48">IF(L35&lt;=0,"",IF(L35&lt;=2,"Muy Baja",IF(L35&lt;=24,"Baja",IF(L35&lt;=500,"Media",IF(L35&lt;=5000,"Alta","Muy Alta")))))</f>
        <v>Media</v>
      </c>
      <c r="N35" s="446">
        <v>0.6</v>
      </c>
      <c r="O35" s="398" t="str">
        <f>+'Tabla Impacto'!AA27</f>
        <v>Catastrófico</v>
      </c>
      <c r="P35" s="445" t="str">
        <f t="shared" si="22"/>
        <v>Catastrófico</v>
      </c>
      <c r="Q35" s="423">
        <f t="shared" si="5"/>
        <v>1</v>
      </c>
      <c r="R35" s="430" t="str">
        <f t="shared" si="6"/>
        <v>Extremo</v>
      </c>
      <c r="S35" s="120">
        <v>1</v>
      </c>
      <c r="T35" s="54" t="s">
        <v>881</v>
      </c>
      <c r="U35" s="111" t="s">
        <v>2</v>
      </c>
      <c r="V35" s="61" t="s">
        <v>11</v>
      </c>
      <c r="W35" s="61" t="s">
        <v>6</v>
      </c>
      <c r="X35" s="57" t="s">
        <v>804</v>
      </c>
      <c r="Y35" s="61" t="s">
        <v>16</v>
      </c>
      <c r="Z35" s="61" t="s">
        <v>19</v>
      </c>
      <c r="AA35" s="61" t="s">
        <v>84</v>
      </c>
      <c r="AB35" s="54" t="s">
        <v>872</v>
      </c>
      <c r="AC35" s="112">
        <v>0.24</v>
      </c>
      <c r="AD35" s="58" t="str">
        <f t="shared" si="23"/>
        <v>Baja</v>
      </c>
      <c r="AE35" s="57">
        <v>0.36</v>
      </c>
      <c r="AF35" s="58" t="str">
        <f t="shared" si="24"/>
        <v>Catastrófico</v>
      </c>
      <c r="AG35" s="57">
        <v>1</v>
      </c>
      <c r="AH35" s="59" t="str">
        <f t="shared" si="25"/>
        <v>Extremo</v>
      </c>
      <c r="AI35" s="436" t="s">
        <v>62</v>
      </c>
      <c r="AJ35" s="437" t="s">
        <v>99</v>
      </c>
      <c r="AK35" s="160"/>
      <c r="AL35" s="160"/>
      <c r="AM35" s="161"/>
      <c r="AN35" s="60"/>
      <c r="AO35" s="160"/>
      <c r="AP35" s="130"/>
      <c r="AQ35" s="56"/>
      <c r="AR35" s="56"/>
      <c r="AS35" s="56"/>
      <c r="AT35" s="56"/>
      <c r="AU35" s="56"/>
      <c r="AV35" s="56"/>
      <c r="AW35" s="56"/>
      <c r="AX35" s="56"/>
      <c r="AY35" s="56"/>
      <c r="AZ35" s="56"/>
      <c r="BA35" s="56"/>
      <c r="BB35" s="56"/>
      <c r="BC35" s="56"/>
      <c r="BD35" s="56"/>
      <c r="BE35" s="56"/>
      <c r="BF35" s="56"/>
      <c r="BG35" s="56"/>
      <c r="BH35" s="56"/>
      <c r="BI35" s="56"/>
      <c r="BJ35" s="56"/>
      <c r="BK35" s="301"/>
    </row>
    <row r="36" spans="1:63" ht="103.5" customHeight="1" x14ac:dyDescent="0.2">
      <c r="A36" s="401"/>
      <c r="B36" s="644"/>
      <c r="C36" s="407"/>
      <c r="D36" s="397"/>
      <c r="E36" s="398"/>
      <c r="F36" s="397"/>
      <c r="G36" s="397"/>
      <c r="H36" s="397"/>
      <c r="I36" s="398"/>
      <c r="J36" s="402"/>
      <c r="K36" s="398"/>
      <c r="L36" s="403"/>
      <c r="M36" s="422"/>
      <c r="N36" s="446"/>
      <c r="O36" s="398"/>
      <c r="P36" s="445"/>
      <c r="Q36" s="425"/>
      <c r="R36" s="431"/>
      <c r="S36" s="276">
        <v>2</v>
      </c>
      <c r="T36" s="248" t="s">
        <v>911</v>
      </c>
      <c r="U36" s="284" t="s">
        <v>2</v>
      </c>
      <c r="V36" s="152" t="s">
        <v>11</v>
      </c>
      <c r="W36" s="152" t="s">
        <v>6</v>
      </c>
      <c r="X36" s="153" t="s">
        <v>804</v>
      </c>
      <c r="Y36" s="152" t="s">
        <v>16</v>
      </c>
      <c r="Z36" s="152" t="s">
        <v>873</v>
      </c>
      <c r="AA36" s="152" t="s">
        <v>84</v>
      </c>
      <c r="AB36" s="248" t="s">
        <v>989</v>
      </c>
      <c r="AC36" s="285">
        <v>0.24</v>
      </c>
      <c r="AD36" s="286" t="str">
        <f t="shared" ref="AD36" si="49">IFERROR(IF(AC36="","",IF(AC36&lt;=0.2,"Muy Baja",IF(AC36&lt;=0.4,"Baja",IF(AC36&lt;=0.6,"Media",IF(AC36&lt;=0.8,"Alta","Muy Alta"))))),"")</f>
        <v>Baja</v>
      </c>
      <c r="AE36" s="153">
        <v>0.216</v>
      </c>
      <c r="AF36" s="286" t="str">
        <f t="shared" si="24"/>
        <v>Catastrófico</v>
      </c>
      <c r="AG36" s="153">
        <v>1</v>
      </c>
      <c r="AH36" s="279" t="str">
        <f t="shared" si="25"/>
        <v>Extremo</v>
      </c>
      <c r="AI36" s="436"/>
      <c r="AJ36" s="437"/>
      <c r="AK36" s="309" t="s">
        <v>887</v>
      </c>
      <c r="AL36" s="289" t="s">
        <v>884</v>
      </c>
      <c r="AM36" s="290" t="s">
        <v>885</v>
      </c>
      <c r="AN36" s="318" t="s">
        <v>194</v>
      </c>
      <c r="AO36" s="289" t="s">
        <v>886</v>
      </c>
      <c r="AP36" s="130" t="s">
        <v>37</v>
      </c>
    </row>
    <row r="37" spans="1:63" s="110" customFormat="1" ht="108" customHeight="1" x14ac:dyDescent="0.2">
      <c r="A37" s="120" t="s">
        <v>769</v>
      </c>
      <c r="B37" s="117" t="s">
        <v>874</v>
      </c>
      <c r="C37" s="120" t="s">
        <v>938</v>
      </c>
      <c r="D37" s="117" t="s">
        <v>347</v>
      </c>
      <c r="E37" s="117" t="s">
        <v>875</v>
      </c>
      <c r="F37" s="117" t="s">
        <v>348</v>
      </c>
      <c r="G37" s="117" t="s">
        <v>258</v>
      </c>
      <c r="H37" s="117" t="s">
        <v>332</v>
      </c>
      <c r="I37" s="117" t="s">
        <v>88</v>
      </c>
      <c r="J37" s="103" t="s">
        <v>328</v>
      </c>
      <c r="K37" s="117" t="s">
        <v>96</v>
      </c>
      <c r="L37" s="118">
        <v>24</v>
      </c>
      <c r="M37" s="119" t="str">
        <f t="shared" si="48"/>
        <v>Baja</v>
      </c>
      <c r="N37" s="132">
        <f>IF(M37="","",IF(M37="Muy Baja",0.2,IF(M37="Baja",0.4,IF(M37="Media",0.6,IF(M37="Alta",0.8,IF(M37="Muy Alta",1,))))))</f>
        <v>0.4</v>
      </c>
      <c r="O37" s="117" t="str">
        <f>+'Tabla Impacto'!AC27</f>
        <v>Mayor</v>
      </c>
      <c r="P37" s="119" t="str">
        <f>+O37</f>
        <v>Mayor</v>
      </c>
      <c r="Q37" s="132">
        <f t="shared" si="5"/>
        <v>0.8</v>
      </c>
      <c r="R37" s="268" t="str">
        <f t="shared" si="6"/>
        <v>Alto</v>
      </c>
      <c r="S37" s="120">
        <v>1</v>
      </c>
      <c r="T37" s="54" t="s">
        <v>876</v>
      </c>
      <c r="U37" s="111" t="s">
        <v>2</v>
      </c>
      <c r="V37" s="61" t="s">
        <v>11</v>
      </c>
      <c r="W37" s="61" t="s">
        <v>6</v>
      </c>
      <c r="X37" s="57" t="s">
        <v>804</v>
      </c>
      <c r="Y37" s="61" t="s">
        <v>16</v>
      </c>
      <c r="Z37" s="61" t="s">
        <v>19</v>
      </c>
      <c r="AA37" s="61" t="s">
        <v>84</v>
      </c>
      <c r="AB37" s="54" t="s">
        <v>991</v>
      </c>
      <c r="AC37" s="112">
        <v>0.24</v>
      </c>
      <c r="AD37" s="58" t="str">
        <f>IFERROR(IF(AC37="","",IF(AC37&lt;=0.2,"Muy Baja",IF(AC37&lt;=0.4,"Baja",IF(AC37&lt;=0.6,"Media",IF(AC37&lt;=0.8,"Alta","Muy Alta"))))),"")</f>
        <v>Baja</v>
      </c>
      <c r="AE37" s="57">
        <v>0.24</v>
      </c>
      <c r="AF37" s="58" t="str">
        <f t="shared" si="24"/>
        <v>Mayor</v>
      </c>
      <c r="AG37" s="57">
        <v>0.8</v>
      </c>
      <c r="AH37" s="59" t="str">
        <f t="shared" si="25"/>
        <v>Alto</v>
      </c>
      <c r="AI37" s="59" t="str">
        <f>$AH$37</f>
        <v>Alto</v>
      </c>
      <c r="AJ37" s="61" t="s">
        <v>99</v>
      </c>
      <c r="AK37" s="117" t="s">
        <v>877</v>
      </c>
      <c r="AL37" s="117" t="s">
        <v>878</v>
      </c>
      <c r="AM37" s="123" t="s">
        <v>892</v>
      </c>
      <c r="AN37" s="60" t="s">
        <v>194</v>
      </c>
      <c r="AO37" s="117" t="s">
        <v>879</v>
      </c>
      <c r="AP37" s="118" t="s">
        <v>37</v>
      </c>
      <c r="AQ37" s="56"/>
      <c r="AR37" s="56"/>
      <c r="AS37" s="56"/>
      <c r="AT37" s="56"/>
      <c r="AU37" s="56"/>
      <c r="AV37" s="56"/>
      <c r="AW37" s="56"/>
      <c r="AX37" s="56"/>
      <c r="AY37" s="56"/>
      <c r="AZ37" s="56"/>
      <c r="BA37" s="56"/>
      <c r="BB37" s="56"/>
      <c r="BC37" s="56"/>
      <c r="BD37" s="56"/>
      <c r="BE37" s="56"/>
      <c r="BF37" s="56"/>
      <c r="BG37" s="56"/>
      <c r="BH37" s="56"/>
      <c r="BI37" s="56"/>
      <c r="BJ37" s="56"/>
      <c r="BK37" s="301"/>
    </row>
    <row r="38" spans="1:63" s="110" customFormat="1" ht="108.75" customHeight="1" x14ac:dyDescent="0.2">
      <c r="A38" s="401" t="s">
        <v>770</v>
      </c>
      <c r="B38" s="398" t="s">
        <v>220</v>
      </c>
      <c r="C38" s="434" t="s">
        <v>939</v>
      </c>
      <c r="D38" s="398" t="s">
        <v>219</v>
      </c>
      <c r="E38" s="398" t="s">
        <v>218</v>
      </c>
      <c r="F38" s="396" t="s">
        <v>349</v>
      </c>
      <c r="G38" s="396" t="s">
        <v>258</v>
      </c>
      <c r="H38" s="396" t="s">
        <v>332</v>
      </c>
      <c r="I38" s="398" t="s">
        <v>88</v>
      </c>
      <c r="J38" s="399" t="s">
        <v>328</v>
      </c>
      <c r="K38" s="398" t="s">
        <v>96</v>
      </c>
      <c r="L38" s="403">
        <v>24</v>
      </c>
      <c r="M38" s="445" t="str">
        <f>IF(L38&lt;=0,"",IF(L38&lt;=2,"Muy Baja",IF(L38&lt;=24,"Baja",IF(L38&lt;=500,"Media",IF(L38&lt;=5000,"Alta","Muy Alta")))))</f>
        <v>Baja</v>
      </c>
      <c r="N38" s="446">
        <v>0.4</v>
      </c>
      <c r="O38" s="398" t="str">
        <f>+'Tabla Impacto'!AE27</f>
        <v>Mayor</v>
      </c>
      <c r="P38" s="447" t="str">
        <f>+O38</f>
        <v>Mayor</v>
      </c>
      <c r="Q38" s="423">
        <f t="shared" si="5"/>
        <v>0.8</v>
      </c>
      <c r="R38" s="430" t="str">
        <f t="shared" si="6"/>
        <v>Alto</v>
      </c>
      <c r="S38" s="120">
        <v>1</v>
      </c>
      <c r="T38" s="113" t="s">
        <v>380</v>
      </c>
      <c r="U38" s="111" t="str">
        <f t="shared" ref="U38:U42" si="50">IF(OR(V38="Preventivo",V38="Detectivo"),"Probabilidad",IF(V38="Correctivo","Impacto",""))</f>
        <v>Probabilidad</v>
      </c>
      <c r="V38" s="61" t="s">
        <v>11</v>
      </c>
      <c r="W38" s="61" t="s">
        <v>6</v>
      </c>
      <c r="X38" s="57" t="str">
        <f t="shared" ref="X38:X39" si="51">IF(AND(V38="Preventivo",W38="Automático"),"50%",IF(AND(V38="Preventivo",W38="Manual"),"40%",IF(AND(V38="Detectivo",W38="Automático"),"40%",IF(AND(V38="Detectivo",W38="Manual"),"30%",IF(AND(V38="Correctivo",W38="Automático"),"35%",IF(AND(V38="Correctivo",W38="Manual"),"25%",""))))))</f>
        <v>40%</v>
      </c>
      <c r="Y38" s="61" t="s">
        <v>16</v>
      </c>
      <c r="Z38" s="61" t="s">
        <v>19</v>
      </c>
      <c r="AA38" s="61" t="s">
        <v>84</v>
      </c>
      <c r="AB38" s="54" t="s">
        <v>221</v>
      </c>
      <c r="AC38" s="112">
        <f>IFERROR(IF(U38="Probabilidad",(N38-(+N38*X38)),IF(U38="Impacto",N38,"")),"")</f>
        <v>0.24</v>
      </c>
      <c r="AD38" s="58" t="str">
        <f>IFERROR(IF(AC38="","",IF(AC38&lt;=0.2,"Muy Baja",IF(AC38&lt;=0.4,"Baja",IF(AC38&lt;=0.6,"Media",IF(AC38&lt;=0.8,"Alta","Muy Alta"))))),"")</f>
        <v>Baja</v>
      </c>
      <c r="AE38" s="57">
        <f t="shared" ref="AE38:AE39" si="52">+AC38</f>
        <v>0.24</v>
      </c>
      <c r="AF38" s="58" t="str">
        <f t="shared" si="24"/>
        <v>Mayor</v>
      </c>
      <c r="AG38" s="57">
        <f>IFERROR(IF(U38="Impacto",(Q38-(+Q38*X38)),IF(U38="Probabilidad",Q38,"")),"")</f>
        <v>0.8</v>
      </c>
      <c r="AH38" s="59" t="str">
        <f t="shared" ref="AH38:AH39" si="53">IFERROR(IF(OR(AND(AD38="Muy Baja",AF38="Leve"),AND(AD38="Muy Baja",AF38="Menor"),AND(AD38="Baja",AF38="Leve")),"Bajo",IF(OR(AND(AD38="Muy baja",AF38="Moderado"),AND(AD38="Baja",AF38="Menor"),AND(AD38="Baja",AF38="Moderado"),AND(AD38="Media",AF38="Leve"),AND(AD38="Media",AF38="Menor"),AND(AD38="Media",AF38="Moderado"),AND(AD38="Alta",AF38="Leve"),AND(AD38="Alta",AF38="Menor")),"Moderado",IF(OR(AND(AD38="Muy Baja",AF38="Mayor"),AND(AD38="Baja",AF38="Mayor"),AND(AD38="Media",AF38="Mayor"),AND(AD38="Alta",AF38="Moderado"),AND(AD38="Alta",AF38="Mayor"),AND(AD38="Muy Alta",AF38="Leve"),AND(AD38="Muy Alta",AF38="Menor"),AND(AD38="Muy Alta",AF38="Moderado"),AND(AD38="Muy Alta",AF38="Mayor")),"Alto",IF(OR(AND(AD38="Muy Baja",AF38="Catastrófico"),AND(AD38="Baja",AF38="Catastrófico"),AND(AD38="Media",AF38="Catastrófico"),AND(AD38="Alta",AF38="Catastrófico"),AND(AD38="Muy Alta",AF38="Catastrófico")),"Extremo","")))),"")</f>
        <v>Alto</v>
      </c>
      <c r="AI38" s="436" t="str">
        <f>IFERROR(IF(OR(AND(AD39="Muy Baja",AF39="Leve"),AND(AD39="Muy Baja",AF39="Menor"),AND(AD39="Baja",AF39="Leve")),"Bajo",IF(OR(AND(AD39="Muy baja",AF39="Moderado"),AND(AD39="Baja",AF39="Menor"),AND(AD39="Baja",AF39="Moderado"),AND(AD39="Media",AF39="Leve"),AND(AD39="Media",AF39="Menor"),AND(AD39="Media",AF39="Moderado"),AND(AD39="Alta",AF39="Leve"),AND(AD39="Alta",AF39="Menor")),"Moderado",IF(OR(AND(AD39="Muy Baja",AF39="Mayor"),AND(AD39="Baja",AF39="Mayor"),AND(AD39="Media",AF39="Mayor"),AND(AD39="Alta",AF39="Moderado"),AND(AD39="Alta",AF39="Mayor"),AND(AD39="Muy Alta",AF39="Leve"),AND(AD39="Muy Alta",AF39="Menor"),AND(AD39="Muy Alta",AF39="Moderado"),AND(AD39="Muy Alta",AF39="Mayor")),"Alto",IF(OR(AND(AD39="Muy Baja",AF39="Catastrófico"),AND(AD39="Baja",AF39="Catastrófico"),AND(AD39="Media",AF39="Catastrófico"),AND(AD39="Alta",AF39="Catastrófico"),AND(AD39="Muy Alta",AF39="Catastrófico")),"Extremo","")))),"")</f>
        <v>Alto</v>
      </c>
      <c r="AJ38" s="467" t="s">
        <v>99</v>
      </c>
      <c r="AK38" s="398" t="s">
        <v>222</v>
      </c>
      <c r="AL38" s="398" t="s">
        <v>223</v>
      </c>
      <c r="AM38" s="468" t="s">
        <v>892</v>
      </c>
      <c r="AN38" s="469" t="s">
        <v>194</v>
      </c>
      <c r="AO38" s="398" t="s">
        <v>224</v>
      </c>
      <c r="AP38" s="403" t="s">
        <v>37</v>
      </c>
      <c r="AQ38" s="56"/>
      <c r="AR38" s="56"/>
      <c r="AS38" s="56"/>
      <c r="AT38" s="56"/>
      <c r="AU38" s="56"/>
      <c r="AV38" s="56"/>
      <c r="AW38" s="56"/>
      <c r="AX38" s="56"/>
      <c r="AY38" s="56"/>
      <c r="AZ38" s="56"/>
      <c r="BA38" s="56"/>
      <c r="BB38" s="56"/>
      <c r="BC38" s="56"/>
      <c r="BD38" s="56"/>
      <c r="BE38" s="56"/>
      <c r="BF38" s="56"/>
      <c r="BG38" s="56"/>
      <c r="BH38" s="56"/>
      <c r="BI38" s="56"/>
      <c r="BJ38" s="56"/>
      <c r="BK38" s="301"/>
    </row>
    <row r="39" spans="1:63" ht="63.75" x14ac:dyDescent="0.2">
      <c r="A39" s="402"/>
      <c r="B39" s="397"/>
      <c r="C39" s="407"/>
      <c r="D39" s="397"/>
      <c r="E39" s="398"/>
      <c r="F39" s="397"/>
      <c r="G39" s="397"/>
      <c r="H39" s="397"/>
      <c r="I39" s="398"/>
      <c r="J39" s="402"/>
      <c r="K39" s="398"/>
      <c r="L39" s="403"/>
      <c r="M39" s="445"/>
      <c r="N39" s="446"/>
      <c r="O39" s="398"/>
      <c r="P39" s="445"/>
      <c r="Q39" s="425"/>
      <c r="R39" s="431"/>
      <c r="S39" s="276">
        <v>2</v>
      </c>
      <c r="T39" s="248" t="s">
        <v>225</v>
      </c>
      <c r="U39" s="284" t="str">
        <f t="shared" si="50"/>
        <v>Probabilidad</v>
      </c>
      <c r="V39" s="152" t="s">
        <v>11</v>
      </c>
      <c r="W39" s="152" t="s">
        <v>6</v>
      </c>
      <c r="X39" s="153" t="str">
        <f t="shared" si="51"/>
        <v>40%</v>
      </c>
      <c r="Y39" s="152" t="s">
        <v>16</v>
      </c>
      <c r="Z39" s="152" t="s">
        <v>19</v>
      </c>
      <c r="AA39" s="152" t="s">
        <v>84</v>
      </c>
      <c r="AB39" s="248" t="s">
        <v>226</v>
      </c>
      <c r="AC39" s="285">
        <f>IFERROR(IF(AND(U38="Probabilidad",U39="Probabilidad"),(AE38-(+AE38*X39)),IF(U39="Probabilidad",(N38-(+N38*X39)),IF(U39="Impacto",AE38,""))),"")</f>
        <v>0.14399999999999999</v>
      </c>
      <c r="AD39" s="286" t="str">
        <f t="shared" ref="AD39" si="54">IFERROR(IF(AC39="","",IF(AC39&lt;=0.2,"Muy Baja",IF(AC39&lt;=0.4,"Baja",IF(AC39&lt;=0.6,"Media",IF(AC39&lt;=0.8,"Alta","Muy Alta"))))),"")</f>
        <v>Muy Baja</v>
      </c>
      <c r="AE39" s="153">
        <f t="shared" si="52"/>
        <v>0.14399999999999999</v>
      </c>
      <c r="AF39" s="286" t="str">
        <f t="shared" ref="AF39" si="55">IFERROR(IF(AG39="","",IF(AG39&lt;=0.2,"Leve",IF(AG39&lt;=0.4,"Menor",IF(AG39&lt;=0.6,"Moderado",IF(AG39&lt;=0.8,"Mayor","Catastrófico"))))),"")</f>
        <v>Mayor</v>
      </c>
      <c r="AG39" s="153">
        <f>IFERROR(IF(AND(U38="Impacto",U39="Impacto"),(AG38-(+AG38*X39)),IF(U39="Impacto",($Q$38-($Q$38*X39)),IF(U39="Probabilidad",AG38,""))),"")</f>
        <v>0.8</v>
      </c>
      <c r="AH39" s="279" t="str">
        <f t="shared" si="53"/>
        <v>Alto</v>
      </c>
      <c r="AI39" s="436"/>
      <c r="AJ39" s="467"/>
      <c r="AK39" s="398"/>
      <c r="AL39" s="398"/>
      <c r="AM39" s="468"/>
      <c r="AN39" s="469"/>
      <c r="AO39" s="398"/>
      <c r="AP39" s="403"/>
    </row>
    <row r="40" spans="1:63" s="110" customFormat="1" ht="114.75" x14ac:dyDescent="0.2">
      <c r="A40" s="401" t="s">
        <v>774</v>
      </c>
      <c r="B40" s="398" t="s">
        <v>229</v>
      </c>
      <c r="C40" s="429" t="s">
        <v>940</v>
      </c>
      <c r="D40" s="398" t="s">
        <v>228</v>
      </c>
      <c r="E40" s="398" t="s">
        <v>227</v>
      </c>
      <c r="F40" s="396" t="s">
        <v>350</v>
      </c>
      <c r="G40" s="396" t="s">
        <v>258</v>
      </c>
      <c r="H40" s="396" t="s">
        <v>332</v>
      </c>
      <c r="I40" s="398" t="s">
        <v>90</v>
      </c>
      <c r="J40" s="399" t="s">
        <v>328</v>
      </c>
      <c r="K40" s="398" t="s">
        <v>97</v>
      </c>
      <c r="L40" s="403">
        <v>12</v>
      </c>
      <c r="M40" s="445" t="str">
        <f>IF(L40&lt;=0,"",IF(L40&lt;=2,"Muy Baja",IF(L40&lt;=24,"Baja",IF(L40&lt;=500,"Media",IF(L40&lt;=5000,"Alta","Muy Alta")))))</f>
        <v>Baja</v>
      </c>
      <c r="N40" s="446">
        <v>0.4</v>
      </c>
      <c r="O40" s="398" t="str">
        <f>+'Tabla Impacto'!AG27</f>
        <v>Mayor</v>
      </c>
      <c r="P40" s="445" t="str">
        <f>+O40</f>
        <v>Mayor</v>
      </c>
      <c r="Q40" s="423">
        <f t="shared" si="5"/>
        <v>0.8</v>
      </c>
      <c r="R40" s="430" t="str">
        <f t="shared" si="6"/>
        <v>Alto</v>
      </c>
      <c r="S40" s="120">
        <v>1</v>
      </c>
      <c r="T40" s="54" t="s">
        <v>230</v>
      </c>
      <c r="U40" s="111" t="str">
        <f t="shared" si="50"/>
        <v>Probabilidad</v>
      </c>
      <c r="V40" s="61" t="s">
        <v>11</v>
      </c>
      <c r="W40" s="61" t="s">
        <v>6</v>
      </c>
      <c r="X40" s="57" t="str">
        <f>IF(AND(V40="Preventivo",W40="Automático"),"50%",IF(AND(V40="Preventivo",W40="Manual"),"40%",IF(AND(V40="Detectivo",W40="Automático"),"40%",IF(AND(V40="Detectivo",W40="Manual"),"30%",IF(AND(V40="Correctivo",W40="Automático"),"35%",IF(AND(V40="Correctivo",W40="Manual"),"25%",""))))))</f>
        <v>40%</v>
      </c>
      <c r="Y40" s="61" t="s">
        <v>16</v>
      </c>
      <c r="Z40" s="61" t="s">
        <v>19</v>
      </c>
      <c r="AA40" s="61" t="s">
        <v>84</v>
      </c>
      <c r="AB40" s="54" t="s">
        <v>231</v>
      </c>
      <c r="AC40" s="112">
        <f>IFERROR(IF(U40="Probabilidad",(N40-(+N40*X40)),IF(U40="Impacto",N40,"")),"")</f>
        <v>0.24</v>
      </c>
      <c r="AD40" s="58" t="str">
        <f>IFERROR(IF(AC40="","",IF(AC40&lt;=0.2,"Muy Baja",IF(AC40&lt;=0.4,"Baja",IF(AC40&lt;=0.6,"Media",IF(AC40&lt;=0.8,"Alta","Muy Alta"))))),"")</f>
        <v>Baja</v>
      </c>
      <c r="AE40" s="57">
        <f>+AC40</f>
        <v>0.24</v>
      </c>
      <c r="AF40" s="58" t="str">
        <f>IFERROR(IF(AG40="","",IF(AG40&lt;=0.2,"Leve",IF(AG40&lt;=0.4,"Menor",IF(AG40&lt;=0.6,"Moderado",IF(AG40&lt;=0.8,"Mayor","Catastrófico"))))),"")</f>
        <v>Mayor</v>
      </c>
      <c r="AG40" s="57">
        <f>IFERROR(IF(U40="Impacto",(Q40-(+Q40*X40)),IF(U40="Probabilidad",Q40,"")),"")</f>
        <v>0.8</v>
      </c>
      <c r="AH40" s="59" t="str">
        <f>IFERROR(IF(OR(AND(AD40="Muy Baja",AF40="Leve"),AND(AD40="Muy Baja",AF40="Menor"),AND(AD40="Baja",AF40="Leve")),"Bajo",IF(OR(AND(AD40="Muy baja",AF40="Moderado"),AND(AD40="Baja",AF40="Menor"),AND(AD40="Baja",AF40="Moderado"),AND(AD40="Media",AF40="Leve"),AND(AD40="Media",AF40="Menor"),AND(AD40="Media",AF40="Moderado"),AND(AD40="Alta",AF40="Leve"),AND(AD40="Alta",AF40="Menor")),"Moderado",IF(OR(AND(AD40="Muy Baja",AF40="Mayor"),AND(AD40="Baja",AF40="Mayor"),AND(AD40="Media",AF40="Mayor"),AND(AD40="Alta",AF40="Moderado"),AND(AD40="Alta",AF40="Mayor"),AND(AD40="Muy Alta",AF40="Leve"),AND(AD40="Muy Alta",AF40="Menor"),AND(AD40="Muy Alta",AF40="Moderado"),AND(AD40="Muy Alta",AF40="Mayor")),"Alto",IF(OR(AND(AD40="Muy Baja",AF40="Catastrófico"),AND(AD40="Baja",AF40="Catastrófico"),AND(AD40="Media",AF40="Catastrófico"),AND(AD40="Alta",AF40="Catastrófico"),AND(AD40="Muy Alta",AF40="Catastrófico")),"Extremo","")))),"")</f>
        <v>Alto</v>
      </c>
      <c r="AI40" s="436" t="str">
        <f>IFERROR(IF(OR(AND(AD42="Muy Baja",AF42="Leve"),AND(AD42="Muy Baja",AF42="Menor"),AND(AD42="Baja",AF42="Leve")),"Bajo",IF(OR(AND(AD42="Muy baja",AF42="Moderado"),AND(AD42="Baja",AF42="Menor"),AND(AD42="Baja",AF42="Moderado"),AND(AD42="Media",AF42="Leve"),AND(AD42="Media",AF42="Menor"),AND(AD42="Media",AF42="Moderado"),AND(AD42="Alta",AF42="Leve"),AND(AD42="Alta",AF42="Menor")),"Moderado",IF(OR(AND(AD42="Muy Baja",AF42="Mayor"),AND(AD42="Baja",AF42="Mayor"),AND(AD42="Media",AF42="Mayor"),AND(AD42="Alta",AF42="Moderado"),AND(AD42="Alta",AF42="Mayor"),AND(AD42="Muy Alta",AF42="Leve"),AND(AD42="Muy Alta",AF42="Menor"),AND(AD42="Muy Alta",AF42="Moderado"),AND(AD42="Muy Alta",AF42="Mayor")),"Alto",IF(OR(AND(AD42="Muy Baja",AF42="Catastrófico"),AND(AD42="Baja",AF42="Catastrófico"),AND(AD42="Media",AF42="Catastrófico"),AND(AD42="Alta",AF42="Catastrófico"),AND(AD42="Muy Alta",AF42="Catastrófico")),"Extremo","")))),"")</f>
        <v>Alto</v>
      </c>
      <c r="AJ40" s="437" t="s">
        <v>99</v>
      </c>
      <c r="AK40" s="117"/>
      <c r="AL40" s="117"/>
      <c r="AM40" s="123"/>
      <c r="AN40" s="60"/>
      <c r="AO40" s="117"/>
      <c r="AP40" s="647"/>
      <c r="AQ40" s="56"/>
      <c r="AR40" s="56"/>
      <c r="AS40" s="56"/>
      <c r="AT40" s="56"/>
      <c r="AU40" s="56"/>
      <c r="AV40" s="56"/>
      <c r="AW40" s="56"/>
      <c r="AX40" s="56"/>
      <c r="AY40" s="56"/>
      <c r="AZ40" s="56"/>
      <c r="BA40" s="56"/>
      <c r="BB40" s="56"/>
      <c r="BC40" s="56"/>
      <c r="BD40" s="56"/>
      <c r="BE40" s="56"/>
      <c r="BF40" s="56"/>
      <c r="BG40" s="56"/>
      <c r="BH40" s="56"/>
      <c r="BI40" s="56"/>
      <c r="BJ40" s="56"/>
      <c r="BK40" s="301"/>
    </row>
    <row r="41" spans="1:63" ht="114.75" customHeight="1" x14ac:dyDescent="0.2">
      <c r="A41" s="401"/>
      <c r="B41" s="398"/>
      <c r="C41" s="406"/>
      <c r="D41" s="398"/>
      <c r="E41" s="398"/>
      <c r="F41" s="404"/>
      <c r="G41" s="404"/>
      <c r="H41" s="404"/>
      <c r="I41" s="398"/>
      <c r="J41" s="400"/>
      <c r="K41" s="398"/>
      <c r="L41" s="403"/>
      <c r="M41" s="445"/>
      <c r="N41" s="446"/>
      <c r="O41" s="398"/>
      <c r="P41" s="445"/>
      <c r="Q41" s="424"/>
      <c r="R41" s="435"/>
      <c r="S41" s="252">
        <v>2</v>
      </c>
      <c r="T41" s="265" t="s">
        <v>888</v>
      </c>
      <c r="U41" s="266" t="str">
        <f t="shared" si="50"/>
        <v>Probabilidad</v>
      </c>
      <c r="V41" s="247" t="s">
        <v>11</v>
      </c>
      <c r="W41" s="247" t="s">
        <v>6</v>
      </c>
      <c r="X41" s="267" t="str">
        <f t="shared" ref="X41:X42" si="56">IF(AND(V41="Preventivo",W41="Automático"),"50%",IF(AND(V41="Preventivo",W41="Manual"),"40%",IF(AND(V41="Detectivo",W41="Automático"),"40%",IF(AND(V41="Detectivo",W41="Manual"),"30%",IF(AND(V41="Correctivo",W41="Automático"),"35%",IF(AND(V41="Correctivo",W41="Manual"),"25%",""))))))</f>
        <v>40%</v>
      </c>
      <c r="Y41" s="247" t="s">
        <v>16</v>
      </c>
      <c r="Z41" s="247" t="s">
        <v>19</v>
      </c>
      <c r="AA41" s="247" t="s">
        <v>84</v>
      </c>
      <c r="AB41" s="265" t="s">
        <v>889</v>
      </c>
      <c r="AC41" s="287">
        <f>IFERROR(IF(AND(U40="Probabilidad",U41="Probabilidad"),(AE40-(+AE40*X41)),IF(U41="Probabilidad",(N40-(+N40*X41)),IF(U41="Impacto",AE40,""))),"")</f>
        <v>0.14399999999999999</v>
      </c>
      <c r="AD41" s="288" t="str">
        <f t="shared" ref="AD41:AD42" si="57">IFERROR(IF(AC41="","",IF(AC41&lt;=0.2,"Muy Baja",IF(AC41&lt;=0.4,"Baja",IF(AC41&lt;=0.6,"Media",IF(AC41&lt;=0.8,"Alta","Muy Alta"))))),"")</f>
        <v>Muy Baja</v>
      </c>
      <c r="AE41" s="267">
        <f t="shared" ref="AE41:AE42" si="58">+AC41</f>
        <v>0.14399999999999999</v>
      </c>
      <c r="AF41" s="288" t="str">
        <f t="shared" ref="AF41:AF42" si="59">IFERROR(IF(AG41="","",IF(AG41&lt;=0.2,"Leve",IF(AG41&lt;=0.4,"Menor",IF(AG41&lt;=0.6,"Moderado",IF(AG41&lt;=0.8,"Mayor","Catastrófico"))))),"")</f>
        <v>Mayor</v>
      </c>
      <c r="AG41" s="267">
        <f>IFERROR(IF(AND(U40="Impacto",U41="Impacto"),(AG40-(+AG40*X41)),IF(U41="Impacto",($Q$40-(+$Q$40*X41)),IF(U41="Probabilidad",AG40,""))),"")</f>
        <v>0.8</v>
      </c>
      <c r="AH41" s="277" t="str">
        <f t="shared" ref="AH41:AH42" si="60">IFERROR(IF(OR(AND(AD41="Muy Baja",AF41="Leve"),AND(AD41="Muy Baja",AF41="Menor"),AND(AD41="Baja",AF41="Leve")),"Bajo",IF(OR(AND(AD41="Muy baja",AF41="Moderado"),AND(AD41="Baja",AF41="Menor"),AND(AD41="Baja",AF41="Moderado"),AND(AD41="Media",AF41="Leve"),AND(AD41="Media",AF41="Menor"),AND(AD41="Media",AF41="Moderado"),AND(AD41="Alta",AF41="Leve"),AND(AD41="Alta",AF41="Menor")),"Moderado",IF(OR(AND(AD41="Muy Baja",AF41="Mayor"),AND(AD41="Baja",AF41="Mayor"),AND(AD41="Media",AF41="Mayor"),AND(AD41="Alta",AF41="Moderado"),AND(AD41="Alta",AF41="Mayor"),AND(AD41="Muy Alta",AF41="Leve"),AND(AD41="Muy Alta",AF41="Menor"),AND(AD41="Muy Alta",AF41="Moderado"),AND(AD41="Muy Alta",AF41="Mayor")),"Alto",IF(OR(AND(AD41="Muy Baja",AF41="Catastrófico"),AND(AD41="Baja",AF41="Catastrófico"),AND(AD41="Media",AF41="Catastrófico"),AND(AD41="Alta",AF41="Catastrófico"),AND(AD41="Muy Alta",AF41="Catastrófico")),"Extremo","")))),"")</f>
        <v>Alto</v>
      </c>
      <c r="AI41" s="436"/>
      <c r="AJ41" s="437"/>
      <c r="AK41" s="398"/>
      <c r="AL41" s="398"/>
      <c r="AM41" s="468"/>
      <c r="AN41" s="469"/>
      <c r="AO41" s="398"/>
      <c r="AP41" s="646"/>
    </row>
    <row r="42" spans="1:63" ht="85.5" customHeight="1" x14ac:dyDescent="0.2">
      <c r="A42" s="401"/>
      <c r="B42" s="398"/>
      <c r="C42" s="407"/>
      <c r="D42" s="398"/>
      <c r="E42" s="398"/>
      <c r="F42" s="397"/>
      <c r="G42" s="397"/>
      <c r="H42" s="397"/>
      <c r="I42" s="398"/>
      <c r="J42" s="402"/>
      <c r="K42" s="398"/>
      <c r="L42" s="403"/>
      <c r="M42" s="445"/>
      <c r="N42" s="446"/>
      <c r="O42" s="398"/>
      <c r="P42" s="445"/>
      <c r="Q42" s="425"/>
      <c r="R42" s="431"/>
      <c r="S42" s="128">
        <v>3</v>
      </c>
      <c r="T42" s="157" t="s">
        <v>882</v>
      </c>
      <c r="U42" s="155" t="str">
        <f t="shared" si="50"/>
        <v>Probabilidad</v>
      </c>
      <c r="V42" s="154" t="s">
        <v>11</v>
      </c>
      <c r="W42" s="154" t="s">
        <v>6</v>
      </c>
      <c r="X42" s="273" t="str">
        <f t="shared" si="56"/>
        <v>40%</v>
      </c>
      <c r="Y42" s="154" t="s">
        <v>16</v>
      </c>
      <c r="Z42" s="154" t="s">
        <v>19</v>
      </c>
      <c r="AA42" s="154" t="s">
        <v>84</v>
      </c>
      <c r="AB42" s="157" t="s">
        <v>232</v>
      </c>
      <c r="AC42" s="271">
        <f>IFERROR(IF(AND(U41="Probabilidad",U42="Probabilidad"),(AE41-(+AE41*X42)),IF(AND(U41="Impacto",U42="Probabilidad"),(AE40-(+AE40*X42)),IF(U42="Impacto",AE41,""))),"")</f>
        <v>8.6399999999999991E-2</v>
      </c>
      <c r="AD42" s="272" t="str">
        <f t="shared" si="57"/>
        <v>Muy Baja</v>
      </c>
      <c r="AE42" s="273">
        <f t="shared" si="58"/>
        <v>8.6399999999999991E-2</v>
      </c>
      <c r="AF42" s="272" t="str">
        <f t="shared" si="59"/>
        <v>Mayor</v>
      </c>
      <c r="AG42" s="273">
        <f>IFERROR(IF(AND(U41="Impacto",U42="Impacto"),(AG41-(+AG41*X42)),IF(AND(U41="Probabilidad",U42="Impacto"),(AG40-(+AG40*X42)),IF(U42="Probabilidad",AG41,""))),"")</f>
        <v>0.8</v>
      </c>
      <c r="AH42" s="115" t="str">
        <f t="shared" si="60"/>
        <v>Alto</v>
      </c>
      <c r="AI42" s="436"/>
      <c r="AJ42" s="437"/>
      <c r="AK42" s="398"/>
      <c r="AL42" s="398"/>
      <c r="AM42" s="468"/>
      <c r="AN42" s="469"/>
      <c r="AO42" s="398"/>
      <c r="AP42" s="646"/>
    </row>
    <row r="43" spans="1:63" s="110" customFormat="1" ht="152.25" customHeight="1" x14ac:dyDescent="0.2">
      <c r="A43" s="103" t="s">
        <v>774</v>
      </c>
      <c r="B43" s="103" t="s">
        <v>229</v>
      </c>
      <c r="C43" s="103" t="s">
        <v>951</v>
      </c>
      <c r="D43" s="103" t="s">
        <v>359</v>
      </c>
      <c r="E43" s="103" t="s">
        <v>272</v>
      </c>
      <c r="F43" s="103" t="s">
        <v>351</v>
      </c>
      <c r="G43" s="120" t="s">
        <v>754</v>
      </c>
      <c r="H43" s="103" t="s">
        <v>332</v>
      </c>
      <c r="I43" s="117" t="s">
        <v>93</v>
      </c>
      <c r="J43" s="103" t="s">
        <v>322</v>
      </c>
      <c r="K43" s="103" t="s">
        <v>268</v>
      </c>
      <c r="L43" s="120">
        <v>12</v>
      </c>
      <c r="M43" s="119" t="str">
        <f>IF(L43&lt;=0,"",IF(L43&lt;=2,"Muy Baja",IF(L43&lt;=24,"Baja",IF(L43&lt;=500,"Media",IF(L43&lt;=5000,"Alta","Muy Alta")))))</f>
        <v>Baja</v>
      </c>
      <c r="N43" s="116">
        <f>IF(M43="","",IF(M43="Muy Baja",0.2,IF(M43="Baja",0.4,IF(M43="Media",0.6,IF(M43="Alta",0.8,IF(M43="Muy Alta",1,))))))</f>
        <v>0.4</v>
      </c>
      <c r="O43" s="270" t="str">
        <f>+'Tabla Impacto'!BA27</f>
        <v>Catastrófico</v>
      </c>
      <c r="P43" s="119" t="str">
        <f>+O43</f>
        <v>Catastrófico</v>
      </c>
      <c r="Q43" s="116">
        <f>IF(P43="","",IF(P43="Moderado",0.6,IF(P43="Mayor",0.8,IF(P43="Catastrófico",1,))))</f>
        <v>1</v>
      </c>
      <c r="R43" s="268" t="str">
        <f>IF(OR(AND(M43="Muy Baja",P43="Leve"),AND(M43="Muy Baja",P43="Menor"),AND(M43="Baja",P43="Leve")),"Bajo",IF(OR(AND(M43="Muy baja",P43="Moderado"),AND(M43="Baja",P43="Menor"),AND(M43="Baja",P43="Moderado"),AND(M43="Media",P43="Leve"),AND(M43="Media",P43="Menor"),AND(M43="Media",P43="Moderado"),AND(M43="Alta",P43="Leve"),AND(M43="Alta",P43="Menor")),"Moderado",IF(OR(AND(M43="Muy Baja",P43="Mayor"),AND(M43="Baja",P43="Mayor"),AND(M43="Media",P43="Mayor"),AND(M43="Alta",P43="Moderado"),AND(M43="Alta",P43="Mayor"),AND(M43="Muy Alta",P43="Leve"),AND(M43="Muy Alta",P43="Menor"),AND(M43="Muy Alta",P43="Moderado"),AND(M43="Muy Alta",P43="Mayor")),"Alto",IF(OR(AND(M43="Muy Baja",P43="Catastrófico"),AND(M43="Baja",P43="Catastrófico"),AND(M43="Media",P43="Catastrófico"),AND(M43="Alta",P43="Catastrófico"),AND(M43="Muy Alta",P43="Catastrófico")),"Extremo",""))))</f>
        <v>Extremo</v>
      </c>
      <c r="S43" s="120">
        <v>1</v>
      </c>
      <c r="T43" s="263" t="s">
        <v>788</v>
      </c>
      <c r="U43" s="111" t="str">
        <f t="shared" ref="U43" si="61">IF(OR(V43="Preventivo",V43="Detectivo"),"Probabilidad",IF(V43="Correctivo","Impacto",""))</f>
        <v>Probabilidad</v>
      </c>
      <c r="V43" s="61" t="s">
        <v>11</v>
      </c>
      <c r="W43" s="61" t="s">
        <v>6</v>
      </c>
      <c r="X43" s="57" t="str">
        <f t="shared" ref="X43:X48" si="62">IF(AND(V43="Preventivo",W43="Automático"),"50%",IF(AND(V43="Preventivo",W43="Manual"),"40%",IF(AND(V43="Detectivo",W43="Automático"),"40%",IF(AND(V43="Detectivo",W43="Manual"),"30%",IF(AND(V43="Correctivo",W43="Automático"),"35%",IF(AND(V43="Correctivo",W43="Manual"),"25%",""))))))</f>
        <v>40%</v>
      </c>
      <c r="Y43" s="61" t="s">
        <v>17</v>
      </c>
      <c r="Z43" s="61" t="s">
        <v>19</v>
      </c>
      <c r="AA43" s="61" t="s">
        <v>84</v>
      </c>
      <c r="AB43" s="103" t="s">
        <v>787</v>
      </c>
      <c r="AC43" s="112">
        <f>IFERROR(IF(U43="Probabilidad",(N43-(+N43*X43)),IF(U43="Impacto",N43,"")),"")</f>
        <v>0.24</v>
      </c>
      <c r="AD43" s="58" t="str">
        <f t="shared" ref="AD43" si="63">IFERROR(IF(AC43="","",IF(AC43&lt;=0.2,"Muy Baja",IF(AC43&lt;=0.4,"Baja",IF(AC43&lt;=0.6,"Media",IF(AC43&lt;=0.8,"Alta","Muy Alta"))))),"")</f>
        <v>Baja</v>
      </c>
      <c r="AE43" s="57">
        <f t="shared" ref="AE43" si="64">+AC43</f>
        <v>0.24</v>
      </c>
      <c r="AF43" s="58" t="str">
        <f t="shared" ref="AF43" si="65">IFERROR(IF(AG43="","",IF(AG43&lt;=0.2,"Leve",IF(AG43&lt;=0.4,"Menor",IF(AG43&lt;=0.6,"Moderado",IF(AG43&lt;=0.8,"Mayor","Catastrófico"))))),"")</f>
        <v>Catastrófico</v>
      </c>
      <c r="AG43" s="57">
        <f>IFERROR(IF(U43="Impacto",(Q43-(+Q43*X43)),IF(U43="Probabilidad",Q43,"")),"")</f>
        <v>1</v>
      </c>
      <c r="AH43" s="59" t="str">
        <f t="shared" ref="AH43:AH48" si="66">IFERROR(IF(OR(AND(AD43="Muy Baja",AF43="Leve"),AND(AD43="Muy Baja",AF43="Menor"),AND(AD43="Baja",AF43="Leve")),"Bajo",IF(OR(AND(AD43="Muy baja",AF43="Moderado"),AND(AD43="Baja",AF43="Menor"),AND(AD43="Baja",AF43="Moderado"),AND(AD43="Media",AF43="Leve"),AND(AD43="Media",AF43="Menor"),AND(AD43="Media",AF43="Moderado"),AND(AD43="Alta",AF43="Leve"),AND(AD43="Alta",AF43="Menor")),"Moderado",IF(OR(AND(AD43="Muy Baja",AF43="Mayor"),AND(AD43="Baja",AF43="Mayor"),AND(AD43="Media",AF43="Mayor"),AND(AD43="Alta",AF43="Moderado"),AND(AD43="Alta",AF43="Mayor"),AND(AD43="Muy Alta",AF43="Leve"),AND(AD43="Muy Alta",AF43="Menor"),AND(AD43="Muy Alta",AF43="Moderado"),AND(AD43="Muy Alta",AF43="Mayor")),"Alto",IF(OR(AND(AD43="Muy Baja",AF43="Catastrófico"),AND(AD43="Baja",AF43="Catastrófico"),AND(AD43="Media",AF43="Catastrófico"),AND(AD43="Alta",AF43="Catastrófico"),AND(AD43="Muy Alta",AF43="Catastrófico")),"Extremo","")))),"")</f>
        <v>Extremo</v>
      </c>
      <c r="AI43" s="59" t="str">
        <f>+AH43</f>
        <v>Extremo</v>
      </c>
      <c r="AJ43" s="61" t="s">
        <v>99</v>
      </c>
      <c r="AK43" s="103"/>
      <c r="AL43" s="103"/>
      <c r="AM43" s="103"/>
      <c r="AN43" s="103"/>
      <c r="AO43" s="103"/>
      <c r="AP43" s="103"/>
      <c r="AQ43" s="56"/>
      <c r="AR43" s="56"/>
      <c r="AS43" s="56"/>
      <c r="AT43" s="56"/>
      <c r="AU43" s="56"/>
      <c r="AV43" s="56"/>
      <c r="AW43" s="56"/>
      <c r="AX43" s="56"/>
      <c r="AY43" s="56"/>
      <c r="AZ43" s="56"/>
      <c r="BA43" s="56"/>
      <c r="BB43" s="56"/>
      <c r="BC43" s="56"/>
      <c r="BD43" s="56"/>
      <c r="BE43" s="56"/>
      <c r="BF43" s="56"/>
      <c r="BG43" s="56"/>
      <c r="BH43" s="56"/>
      <c r="BI43" s="56"/>
      <c r="BJ43" s="56"/>
      <c r="BK43" s="301"/>
    </row>
    <row r="44" spans="1:63" ht="197.25" customHeight="1" x14ac:dyDescent="0.2">
      <c r="A44" s="274" t="s">
        <v>774</v>
      </c>
      <c r="B44" s="131" t="s">
        <v>229</v>
      </c>
      <c r="C44" s="131" t="s">
        <v>952</v>
      </c>
      <c r="D44" s="131" t="s">
        <v>780</v>
      </c>
      <c r="E44" s="131" t="s">
        <v>273</v>
      </c>
      <c r="F44" s="131" t="s">
        <v>360</v>
      </c>
      <c r="G44" s="252" t="s">
        <v>759</v>
      </c>
      <c r="H44" s="131" t="s">
        <v>332</v>
      </c>
      <c r="I44" s="255" t="s">
        <v>91</v>
      </c>
      <c r="J44" s="131" t="s">
        <v>323</v>
      </c>
      <c r="K44" s="274" t="s">
        <v>268</v>
      </c>
      <c r="L44" s="252">
        <v>12</v>
      </c>
      <c r="M44" s="275" t="str">
        <f>IF(L44&lt;=0,"",IF(L44&lt;=2,"Muy Baja",IF(L44&lt;=24,"Baja",IF(L44&lt;=500,"Media",IF(L44&lt;=5000,"Alta","Muy Alta")))))</f>
        <v>Baja</v>
      </c>
      <c r="N44" s="291">
        <f>IF(M44="","",IF(M44="Muy Baja",0.2,IF(M44="Baja",0.4,IF(M44="Media",0.6,IF(M44="Alta",0.8,IF(M44="Muy Alta",1,))))))</f>
        <v>0.4</v>
      </c>
      <c r="O44" s="269" t="str">
        <f>+'Tabla Impacto'!BC27</f>
        <v>Catastrófico</v>
      </c>
      <c r="P44" s="275" t="str">
        <f>+O44</f>
        <v>Catastrófico</v>
      </c>
      <c r="Q44" s="292">
        <f>IF(P44="","",IF(P44="Moderado",0.6,IF(P44="Mayor",0.8,IF(P44="Catastrófico",1,))))</f>
        <v>1</v>
      </c>
      <c r="R44" s="293" t="str">
        <f>IF(OR(AND(M44="Muy Baja",P44="Leve"),AND(M44="Muy Baja",P44="Menor"),AND(M44="Baja",P44="Leve")),"Bajo",IF(OR(AND(M44="Muy baja",P44="Moderado"),AND(M44="Baja",P44="Menor"),AND(M44="Baja",P44="Moderado"),AND(M44="Media",P44="Leve"),AND(M44="Media",P44="Menor"),AND(M44="Media",P44="Moderado"),AND(M44="Alta",P44="Leve"),AND(M44="Alta",P44="Menor")),"Moderado",IF(OR(AND(M44="Muy Baja",P44="Mayor"),AND(M44="Baja",P44="Mayor"),AND(M44="Media",P44="Mayor"),AND(M44="Alta",P44="Moderado"),AND(M44="Alta",P44="Mayor"),AND(M44="Muy Alta",P44="Leve"),AND(M44="Muy Alta",P44="Menor"),AND(M44="Muy Alta",P44="Moderado"),AND(M44="Muy Alta",P44="Mayor")),"Alto",IF(OR(AND(M44="Muy Baja",P44="Catastrófico"),AND(M44="Baja",P44="Catastrófico"),AND(M44="Media",P44="Catastrófico"),AND(M44="Alta",P44="Catastrófico"),AND(M44="Muy Alta",P44="Catastrófico")),"Extremo",""))))</f>
        <v>Extremo</v>
      </c>
      <c r="S44" s="252">
        <v>1</v>
      </c>
      <c r="T44" s="294" t="s">
        <v>789</v>
      </c>
      <c r="U44" s="266" t="str">
        <f>IF(OR(V44="Preventivo",V44="Detectivo"),"Probabilidad",IF(V44="Correctivo","Impacto",""))</f>
        <v>Probabilidad</v>
      </c>
      <c r="V44" s="152" t="s">
        <v>11</v>
      </c>
      <c r="W44" s="152" t="s">
        <v>6</v>
      </c>
      <c r="X44" s="267" t="str">
        <f t="shared" si="62"/>
        <v>40%</v>
      </c>
      <c r="Y44" s="152" t="s">
        <v>16</v>
      </c>
      <c r="Z44" s="152" t="s">
        <v>19</v>
      </c>
      <c r="AA44" s="152" t="s">
        <v>84</v>
      </c>
      <c r="AB44" s="254" t="s">
        <v>306</v>
      </c>
      <c r="AC44" s="287">
        <f>IFERROR(IF(U44="Probabilidad",(N44-(+N44*X44)),IF(U44="Impacto",N44,"")),"")</f>
        <v>0.24</v>
      </c>
      <c r="AD44" s="288" t="str">
        <f>IFERROR(IF(AC44="","",IF(AC44&lt;=0.2,"Muy Baja",IF(AC44&lt;=0.4,"Baja",IF(AC44&lt;=0.6,"Media",IF(AC44&lt;=0.8,"Alta","Muy Alta"))))),"")</f>
        <v>Baja</v>
      </c>
      <c r="AE44" s="267">
        <f>+AC44</f>
        <v>0.24</v>
      </c>
      <c r="AF44" s="288" t="str">
        <f>IFERROR(IF(AG44="","",IF(AG44&lt;=0.2,"Leve",IF(AG44&lt;=0.4,"Menor",IF(AG44&lt;=0.6,"Moderado",IF(AG44&lt;=0.8,"Mayor","Catastrófico"))))),"")</f>
        <v>Catastrófico</v>
      </c>
      <c r="AG44" s="267">
        <f>IFERROR(IF(U44="Impacto",(Q44-(+Q44*X44)),IF(U44="Probabilidad",Q44,"")),"")</f>
        <v>1</v>
      </c>
      <c r="AH44" s="277" t="str">
        <f t="shared" si="66"/>
        <v>Extremo</v>
      </c>
      <c r="AI44" s="277" t="str">
        <f>+AH44</f>
        <v>Extremo</v>
      </c>
      <c r="AJ44" s="152" t="s">
        <v>99</v>
      </c>
      <c r="AK44" s="274"/>
      <c r="AL44" s="295"/>
      <c r="AM44" s="295"/>
      <c r="AN44" s="254"/>
      <c r="AO44" s="295"/>
      <c r="AP44" s="250"/>
    </row>
    <row r="45" spans="1:63" s="110" customFormat="1" ht="122.25" customHeight="1" x14ac:dyDescent="0.2">
      <c r="A45" s="434" t="s">
        <v>771</v>
      </c>
      <c r="B45" s="398" t="s">
        <v>778</v>
      </c>
      <c r="C45" s="429" t="s">
        <v>941</v>
      </c>
      <c r="D45" s="398" t="s">
        <v>233</v>
      </c>
      <c r="E45" s="398" t="s">
        <v>218</v>
      </c>
      <c r="F45" s="396" t="s">
        <v>351</v>
      </c>
      <c r="G45" s="396" t="s">
        <v>258</v>
      </c>
      <c r="H45" s="396" t="s">
        <v>332</v>
      </c>
      <c r="I45" s="398" t="s">
        <v>93</v>
      </c>
      <c r="J45" s="399" t="s">
        <v>330</v>
      </c>
      <c r="K45" s="398" t="s">
        <v>95</v>
      </c>
      <c r="L45" s="403">
        <v>12</v>
      </c>
      <c r="M45" s="445" t="str">
        <f>IF(L45&lt;=0,"",IF(L45&lt;=2,"Muy Baja",IF(L45&lt;=24,"Baja",IF(L45&lt;=500,"Media",IF(L45&lt;=5000,"Alta","Muy Alta")))))</f>
        <v>Baja</v>
      </c>
      <c r="N45" s="446">
        <v>0.4</v>
      </c>
      <c r="O45" s="398" t="str">
        <f>+'Tabla Impacto'!AI27</f>
        <v>Mayor</v>
      </c>
      <c r="P45" s="447" t="str">
        <f>+O45</f>
        <v>Mayor</v>
      </c>
      <c r="Q45" s="423">
        <f>IF(P45="","",IF(P45="Moderado",0.6,IF(P45="Mayor",0.8,IF(P45="Catastrófico",1,))))</f>
        <v>0.8</v>
      </c>
      <c r="R45" s="430" t="str">
        <f t="shared" si="6"/>
        <v>Alto</v>
      </c>
      <c r="S45" s="120">
        <v>1</v>
      </c>
      <c r="T45" s="113" t="s">
        <v>381</v>
      </c>
      <c r="U45" s="111" t="str">
        <f>IF(OR(V45="Preventivo",V45="Detectivo"),"Probabilidad",IF(V45="Correctivo","Impacto",""))</f>
        <v>Probabilidad</v>
      </c>
      <c r="V45" s="61" t="s">
        <v>11</v>
      </c>
      <c r="W45" s="61" t="s">
        <v>6</v>
      </c>
      <c r="X45" s="57" t="str">
        <f t="shared" si="62"/>
        <v>40%</v>
      </c>
      <c r="Y45" s="61" t="s">
        <v>16</v>
      </c>
      <c r="Z45" s="61" t="s">
        <v>19</v>
      </c>
      <c r="AA45" s="61" t="s">
        <v>84</v>
      </c>
      <c r="AB45" s="54" t="s">
        <v>312</v>
      </c>
      <c r="AC45" s="112">
        <f>IFERROR(IF(U45="Probabilidad",(N45-(+N45*X45)),IF(U45="Impacto",N45,"")),"")</f>
        <v>0.24</v>
      </c>
      <c r="AD45" s="58" t="str">
        <f>IFERROR(IF(AC45="","",IF(AC45&lt;=0.2,"Muy Baja",IF(AC45&lt;=0.4,"Baja",IF(AC45&lt;=0.6,"Media",IF(AC45&lt;=0.8,"Alta","Muy Alta"))))),"")</f>
        <v>Baja</v>
      </c>
      <c r="AE45" s="57">
        <f>+AC45</f>
        <v>0.24</v>
      </c>
      <c r="AF45" s="58" t="str">
        <f>IFERROR(IF(AG45="","",IF(AG45&lt;=0.2,"Leve",IF(AG45&lt;=0.4,"Menor",IF(AG45&lt;=0.6,"Moderado",IF(AG45&lt;=0.8,"Mayor","Catastrófico"))))),"")</f>
        <v>Mayor</v>
      </c>
      <c r="AG45" s="57">
        <f>IFERROR(IF(U45="Impacto",(Q45-(+Q45*X45)),IF(U45="Probabilidad",Q45,"")),"")</f>
        <v>0.8</v>
      </c>
      <c r="AH45" s="59" t="str">
        <f t="shared" si="66"/>
        <v>Alto</v>
      </c>
      <c r="AI45" s="436" t="str">
        <f>IFERROR(IF(OR(AND(AD46="Muy Baja",AF46="Leve"),AND(AD46="Muy Baja",AF46="Menor"),AND(AD46="Baja",AF46="Leve")),"Bajo",IF(OR(AND(AD46="Muy baja",AF46="Moderado"),AND(AD46="Baja",AF46="Menor"),AND(AD46="Baja",AF46="Moderado"),AND(AD46="Media",AF46="Leve"),AND(AD46="Media",AF46="Menor"),AND(AD46="Media",AF46="Moderado"),AND(AD46="Alta",AF46="Leve"),AND(AD46="Alta",AF46="Menor")),"Moderado",IF(OR(AND(AD46="Muy Baja",AF46="Mayor"),AND(AD46="Baja",AF46="Mayor"),AND(AD46="Media",AF46="Mayor"),AND(AD46="Alta",AF46="Moderado"),AND(AD46="Alta",AF46="Mayor"),AND(AD46="Muy Alta",AF46="Leve"),AND(AD46="Muy Alta",AF46="Menor"),AND(AD46="Muy Alta",AF46="Moderado"),AND(AD46="Muy Alta",AF46="Mayor")),"Alto",IF(OR(AND(AD46="Muy Baja",AF46="Catastrófico"),AND(AD46="Baja",AF46="Catastrófico"),AND(AD46="Media",AF46="Catastrófico"),AND(AD46="Alta",AF46="Catastrófico"),AND(AD46="Muy Alta",AF46="Catastrófico")),"Extremo","")))),"")</f>
        <v>Alto</v>
      </c>
      <c r="AJ45" s="437" t="s">
        <v>99</v>
      </c>
      <c r="AK45" s="399" t="s">
        <v>379</v>
      </c>
      <c r="AL45" s="398" t="s">
        <v>234</v>
      </c>
      <c r="AM45" s="411" t="s">
        <v>892</v>
      </c>
      <c r="AN45" s="414" t="s">
        <v>194</v>
      </c>
      <c r="AO45" s="396" t="s">
        <v>236</v>
      </c>
      <c r="AP45" s="417" t="s">
        <v>37</v>
      </c>
      <c r="AQ45" s="56"/>
      <c r="AR45" s="56"/>
      <c r="AS45" s="56"/>
      <c r="AT45" s="56"/>
      <c r="AU45" s="56"/>
      <c r="AV45" s="56"/>
      <c r="AW45" s="56"/>
      <c r="AX45" s="56"/>
      <c r="AY45" s="56"/>
      <c r="AZ45" s="56"/>
      <c r="BA45" s="56"/>
      <c r="BB45" s="56"/>
      <c r="BC45" s="56"/>
      <c r="BD45" s="56"/>
      <c r="BE45" s="56"/>
      <c r="BF45" s="56"/>
      <c r="BG45" s="56"/>
      <c r="BH45" s="56"/>
      <c r="BI45" s="56"/>
      <c r="BJ45" s="56"/>
      <c r="BK45" s="301"/>
    </row>
    <row r="46" spans="1:63" ht="139.5" customHeight="1" x14ac:dyDescent="0.2">
      <c r="A46" s="434"/>
      <c r="B46" s="398"/>
      <c r="C46" s="438"/>
      <c r="D46" s="398"/>
      <c r="E46" s="398"/>
      <c r="F46" s="397"/>
      <c r="G46" s="397"/>
      <c r="H46" s="397"/>
      <c r="I46" s="398"/>
      <c r="J46" s="402"/>
      <c r="K46" s="398"/>
      <c r="L46" s="403"/>
      <c r="M46" s="445"/>
      <c r="N46" s="446"/>
      <c r="O46" s="398"/>
      <c r="P46" s="445"/>
      <c r="Q46" s="425"/>
      <c r="R46" s="431"/>
      <c r="S46" s="276">
        <v>2</v>
      </c>
      <c r="T46" s="248" t="s">
        <v>235</v>
      </c>
      <c r="U46" s="284" t="str">
        <f t="shared" ref="U46:U49" si="67">IF(OR(V46="Preventivo",V46="Detectivo"),"Probabilidad",IF(V46="Correctivo","Impacto",""))</f>
        <v>Probabilidad</v>
      </c>
      <c r="V46" s="152" t="s">
        <v>11</v>
      </c>
      <c r="W46" s="152" t="s">
        <v>6</v>
      </c>
      <c r="X46" s="153" t="str">
        <f t="shared" si="62"/>
        <v>40%</v>
      </c>
      <c r="Y46" s="152" t="s">
        <v>16</v>
      </c>
      <c r="Z46" s="152" t="s">
        <v>19</v>
      </c>
      <c r="AA46" s="152" t="s">
        <v>84</v>
      </c>
      <c r="AB46" s="248" t="s">
        <v>236</v>
      </c>
      <c r="AC46" s="285">
        <f>IFERROR(IF(AND(U45="Probabilidad",U46="Probabilidad"),(AE45-(+AE45*X46)),IF(U46="Probabilidad",(N45-(+N45*X46)),IF(U46="Impacto",AE45,""))),"")</f>
        <v>0.14399999999999999</v>
      </c>
      <c r="AD46" s="286" t="str">
        <f t="shared" ref="AD46" si="68">IFERROR(IF(AC46="","",IF(AC46&lt;=0.2,"Muy Baja",IF(AC46&lt;=0.4,"Baja",IF(AC46&lt;=0.6,"Media",IF(AC46&lt;=0.8,"Alta","Muy Alta"))))),"")</f>
        <v>Muy Baja</v>
      </c>
      <c r="AE46" s="153">
        <f t="shared" ref="AE46" si="69">+AC46</f>
        <v>0.14399999999999999</v>
      </c>
      <c r="AF46" s="286" t="str">
        <f t="shared" ref="AF46" si="70">IFERROR(IF(AG46="","",IF(AG46&lt;=0.2,"Leve",IF(AG46&lt;=0.4,"Menor",IF(AG46&lt;=0.6,"Moderado",IF(AG46&lt;=0.8,"Mayor","Catastrófico"))))),"")</f>
        <v>Mayor</v>
      </c>
      <c r="AG46" s="153">
        <f>IFERROR(IF(AND(U45="Impacto",U46="Impacto"),(AG45-(+AG45*X46)),IF(U46="Impacto",($Q$45-(+$Q$45*X46)),IF(U46="Probabilidad",AG45,""))),"")</f>
        <v>0.8</v>
      </c>
      <c r="AH46" s="279" t="str">
        <f t="shared" si="66"/>
        <v>Alto</v>
      </c>
      <c r="AI46" s="436"/>
      <c r="AJ46" s="437"/>
      <c r="AK46" s="402"/>
      <c r="AL46" s="398"/>
      <c r="AM46" s="413"/>
      <c r="AN46" s="416"/>
      <c r="AO46" s="397"/>
      <c r="AP46" s="419"/>
    </row>
    <row r="47" spans="1:63" s="110" customFormat="1" ht="235.5" customHeight="1" x14ac:dyDescent="0.2">
      <c r="A47" s="103" t="s">
        <v>764</v>
      </c>
      <c r="B47" s="117" t="s">
        <v>239</v>
      </c>
      <c r="C47" s="120" t="s">
        <v>942</v>
      </c>
      <c r="D47" s="117" t="s">
        <v>238</v>
      </c>
      <c r="E47" s="117" t="s">
        <v>237</v>
      </c>
      <c r="F47" s="117" t="s">
        <v>352</v>
      </c>
      <c r="G47" s="117" t="s">
        <v>258</v>
      </c>
      <c r="H47" s="117" t="s">
        <v>332</v>
      </c>
      <c r="I47" s="117" t="s">
        <v>90</v>
      </c>
      <c r="J47" s="103" t="s">
        <v>328</v>
      </c>
      <c r="K47" s="117" t="s">
        <v>97</v>
      </c>
      <c r="L47" s="118">
        <f>12*30</f>
        <v>360</v>
      </c>
      <c r="M47" s="119" t="str">
        <f>IF(L47&lt;=0,"",IF(L47&lt;=2,"Muy Baja",IF(L47&lt;=24,"Baja",IF(L47&lt;=500,"Media",IF(L47&lt;=5000,"Alta","Muy Alta")))))</f>
        <v>Media</v>
      </c>
      <c r="N47" s="116">
        <f>IF(M47="","",IF(M47="Muy Baja",0.2,IF(M47="Baja",0.4,IF(M47="Media",0.6,IF(M47="Alta",0.8,IF(M47="Muy Alta",1,))))))</f>
        <v>0.6</v>
      </c>
      <c r="O47" s="117" t="str">
        <f>+'Tabla Impacto'!AK27</f>
        <v>Catastrófico</v>
      </c>
      <c r="P47" s="121" t="str">
        <f>+O47</f>
        <v>Catastrófico</v>
      </c>
      <c r="Q47" s="132">
        <f t="shared" si="5"/>
        <v>1</v>
      </c>
      <c r="R47" s="268" t="str">
        <f t="shared" si="6"/>
        <v>Extremo</v>
      </c>
      <c r="S47" s="120">
        <v>1</v>
      </c>
      <c r="T47" s="54" t="s">
        <v>784</v>
      </c>
      <c r="U47" s="111" t="str">
        <f t="shared" si="67"/>
        <v>Probabilidad</v>
      </c>
      <c r="V47" s="61" t="s">
        <v>11</v>
      </c>
      <c r="W47" s="61" t="s">
        <v>6</v>
      </c>
      <c r="X47" s="57" t="str">
        <f t="shared" si="62"/>
        <v>40%</v>
      </c>
      <c r="Y47" s="61" t="s">
        <v>16</v>
      </c>
      <c r="Z47" s="61" t="s">
        <v>19</v>
      </c>
      <c r="AA47" s="61" t="s">
        <v>84</v>
      </c>
      <c r="AB47" s="54" t="s">
        <v>240</v>
      </c>
      <c r="AC47" s="112">
        <f>IFERROR(IF(U47="Probabilidad",(N47-(+N47*X47)),IF(U47="Impacto",N47,"")),"")</f>
        <v>0.36</v>
      </c>
      <c r="AD47" s="58" t="str">
        <f t="shared" ref="AD47:AD52" si="71">IFERROR(IF(AC47="","",IF(AC47&lt;=0.2,"Muy Baja",IF(AC47&lt;=0.4,"Baja",IF(AC47&lt;=0.6,"Media",IF(AC47&lt;=0.8,"Alta","Muy Alta"))))),"")</f>
        <v>Baja</v>
      </c>
      <c r="AE47" s="57">
        <f>+AC47</f>
        <v>0.36</v>
      </c>
      <c r="AF47" s="58" t="str">
        <f>IFERROR(IF(AG47="","",IF(AG47&lt;=0.2,"Leve",IF(AG47&lt;=0.4,"Menor",IF(AG47&lt;=0.6,"Moderado",IF(AG47&lt;=0.8,"Mayor","Catastrófico"))))),"")</f>
        <v>Catastrófico</v>
      </c>
      <c r="AG47" s="57">
        <f>IFERROR(IF(U47="Impacto",(Q47-(+Q47*X47)),IF(U47="Probabilidad",Q47,"")),"")</f>
        <v>1</v>
      </c>
      <c r="AH47" s="59" t="str">
        <f t="shared" si="66"/>
        <v>Extremo</v>
      </c>
      <c r="AI47" s="59" t="str">
        <f>$AH$47</f>
        <v>Extremo</v>
      </c>
      <c r="AJ47" s="61" t="s">
        <v>99</v>
      </c>
      <c r="AK47" s="103" t="s">
        <v>372</v>
      </c>
      <c r="AL47" s="103" t="s">
        <v>241</v>
      </c>
      <c r="AM47" s="123" t="s">
        <v>892</v>
      </c>
      <c r="AN47" s="60" t="s">
        <v>194</v>
      </c>
      <c r="AO47" s="103" t="s">
        <v>373</v>
      </c>
      <c r="AP47" s="130" t="s">
        <v>37</v>
      </c>
      <c r="AQ47" s="56"/>
      <c r="AR47" s="56"/>
      <c r="AS47" s="56"/>
      <c r="AT47" s="56"/>
      <c r="AU47" s="56"/>
      <c r="AV47" s="56"/>
      <c r="AW47" s="56"/>
      <c r="AX47" s="56"/>
      <c r="AY47" s="56"/>
      <c r="AZ47" s="56"/>
      <c r="BA47" s="56"/>
      <c r="BB47" s="56"/>
      <c r="BC47" s="56"/>
      <c r="BD47" s="56"/>
      <c r="BE47" s="56"/>
      <c r="BF47" s="56"/>
      <c r="BG47" s="56"/>
      <c r="BH47" s="56"/>
      <c r="BI47" s="56"/>
      <c r="BJ47" s="56"/>
      <c r="BK47" s="301"/>
    </row>
    <row r="48" spans="1:63" s="110" customFormat="1" ht="182.25" customHeight="1" x14ac:dyDescent="0.2">
      <c r="A48" s="399" t="s">
        <v>764</v>
      </c>
      <c r="B48" s="398" t="s">
        <v>239</v>
      </c>
      <c r="C48" s="429" t="s">
        <v>943</v>
      </c>
      <c r="D48" s="398" t="s">
        <v>263</v>
      </c>
      <c r="E48" s="398" t="s">
        <v>218</v>
      </c>
      <c r="F48" s="396" t="s">
        <v>351</v>
      </c>
      <c r="G48" s="396" t="s">
        <v>258</v>
      </c>
      <c r="H48" s="396" t="s">
        <v>332</v>
      </c>
      <c r="I48" s="398" t="s">
        <v>93</v>
      </c>
      <c r="J48" s="399" t="s">
        <v>330</v>
      </c>
      <c r="K48" s="398" t="s">
        <v>96</v>
      </c>
      <c r="L48" s="403">
        <v>6</v>
      </c>
      <c r="M48" s="445" t="str">
        <f>IF(L48&lt;=0,"",IF(L48&lt;=2,"Muy Baja",IF(L48&lt;=24,"Baja",IF(L48&lt;=500,"Media",IF(L48&lt;=5000,"Alta","Muy Alta")))))</f>
        <v>Baja</v>
      </c>
      <c r="N48" s="446">
        <f>IF(M48="","",IF(M48="Muy Baja",0.2,IF(M48="Baja",0.4,IF(M48="Media",0.6,IF(M48="Alta",0.8,IF(M48="Muy Alta",1,))))))</f>
        <v>0.4</v>
      </c>
      <c r="O48" s="398" t="str">
        <f>+'Tabla Impacto'!AM27</f>
        <v>Mayor</v>
      </c>
      <c r="P48" s="447" t="str">
        <f>+O48</f>
        <v>Mayor</v>
      </c>
      <c r="Q48" s="423">
        <f t="shared" si="5"/>
        <v>0.8</v>
      </c>
      <c r="R48" s="430" t="str">
        <f>IF(OR(AND(M48="Muy Baja",P48="Leve"),AND(M48="Muy Baja",P48="Menor"),AND(M48="Baja",P48="Leve")),"Bajo",IF(OR(AND(M48="Muy baja",P48="Moderado"),AND(M48="Baja",P48="Menor"),AND(M48="Baja",P48="Moderado"),AND(M48="Media",P48="Leve"),AND(M48="Media",P48="Menor"),AND(M48="Media",P48="Moderado"),AND(M48="Alta",P48="Leve"),AND(M48="Alta",P48="Menor")),"Moderado",IF(OR(AND(M48="Muy Baja",P48="Mayor"),AND(M48="Baja",P48="Mayor"),AND(M48="Media",P48="Mayor"),AND(M48="Alta",P48="Moderado"),AND(M48="Alta",P48="Mayor"),AND(M48="Muy Alta",P48="Leve"),AND(M48="Muy Alta",P48="Menor"),AND(M48="Muy Alta",P48="Moderado"),AND(M48="Muy Alta",P48="Mayor")),"Alto",IF(OR(AND(M48="Muy Baja",P48="Catastrófico"),AND(M48="Baja",P48="Catastrófico"),AND(M48="Media",P48="Catastrófico"),AND(M48="Alta",P48="Catastrófico"),AND(M48="Muy Alta",P48="Catastrófico")),"Extremo",""))))</f>
        <v>Alto</v>
      </c>
      <c r="S48" s="120">
        <v>1</v>
      </c>
      <c r="T48" s="113" t="s">
        <v>758</v>
      </c>
      <c r="U48" s="111" t="str">
        <f t="shared" si="67"/>
        <v>Probabilidad</v>
      </c>
      <c r="V48" s="61" t="s">
        <v>11</v>
      </c>
      <c r="W48" s="61" t="s">
        <v>6</v>
      </c>
      <c r="X48" s="57" t="str">
        <f t="shared" si="62"/>
        <v>40%</v>
      </c>
      <c r="Y48" s="61" t="s">
        <v>16</v>
      </c>
      <c r="Z48" s="61" t="s">
        <v>19</v>
      </c>
      <c r="AA48" s="61" t="s">
        <v>84</v>
      </c>
      <c r="AB48" s="54" t="s">
        <v>313</v>
      </c>
      <c r="AC48" s="112">
        <f>IFERROR(IF(U48="Probabilidad",(N48-(+N48*X48)),IF(U48="Impacto",N48,"")),"")</f>
        <v>0.24</v>
      </c>
      <c r="AD48" s="58" t="str">
        <f t="shared" si="71"/>
        <v>Baja</v>
      </c>
      <c r="AE48" s="57">
        <f>+AC48</f>
        <v>0.24</v>
      </c>
      <c r="AF48" s="58" t="str">
        <f>IFERROR(IF(AG48="","",IF(AG48&lt;=0.2,"Leve",IF(AG48&lt;=0.4,"Menor",IF(AG48&lt;=0.6,"Moderado",IF(AG48&lt;=0.8,"Mayor","Catastrófico"))))),"")</f>
        <v>Mayor</v>
      </c>
      <c r="AG48" s="57">
        <f>IFERROR(IF(U48="Impacto",(Q48-(+Q48*X48)),IF(U48="Probabilidad",Q48,"")),"")</f>
        <v>0.8</v>
      </c>
      <c r="AH48" s="59" t="str">
        <f t="shared" si="66"/>
        <v>Alto</v>
      </c>
      <c r="AI48" s="448" t="str">
        <f t="shared" ref="AI48" si="72">$AH$48</f>
        <v>Alto</v>
      </c>
      <c r="AJ48" s="408" t="s">
        <v>99</v>
      </c>
      <c r="AK48" s="396" t="s">
        <v>222</v>
      </c>
      <c r="AL48" s="396" t="s">
        <v>241</v>
      </c>
      <c r="AM48" s="468" t="s">
        <v>892</v>
      </c>
      <c r="AN48" s="469" t="s">
        <v>194</v>
      </c>
      <c r="AO48" s="396" t="s">
        <v>224</v>
      </c>
      <c r="AP48" s="417" t="s">
        <v>37</v>
      </c>
      <c r="AQ48" s="56"/>
      <c r="AR48" s="56"/>
      <c r="AS48" s="56"/>
      <c r="AT48" s="56"/>
      <c r="AU48" s="56"/>
      <c r="AV48" s="56"/>
      <c r="AW48" s="56"/>
      <c r="AX48" s="56"/>
      <c r="AY48" s="56"/>
      <c r="AZ48" s="56"/>
      <c r="BA48" s="56"/>
      <c r="BB48" s="56"/>
      <c r="BC48" s="56"/>
      <c r="BD48" s="56"/>
      <c r="BE48" s="56"/>
      <c r="BF48" s="56"/>
      <c r="BG48" s="56"/>
      <c r="BH48" s="56"/>
      <c r="BI48" s="56"/>
      <c r="BJ48" s="56"/>
      <c r="BK48" s="301"/>
    </row>
    <row r="49" spans="1:63" ht="93.75" customHeight="1" x14ac:dyDescent="0.2">
      <c r="A49" s="402"/>
      <c r="B49" s="398"/>
      <c r="C49" s="438"/>
      <c r="D49" s="398"/>
      <c r="E49" s="398"/>
      <c r="F49" s="397"/>
      <c r="G49" s="397"/>
      <c r="H49" s="397"/>
      <c r="I49" s="398"/>
      <c r="J49" s="402"/>
      <c r="K49" s="398"/>
      <c r="L49" s="403"/>
      <c r="M49" s="445"/>
      <c r="N49" s="446"/>
      <c r="O49" s="398"/>
      <c r="P49" s="445"/>
      <c r="Q49" s="425"/>
      <c r="R49" s="431"/>
      <c r="S49" s="276">
        <v>2</v>
      </c>
      <c r="T49" s="248" t="s">
        <v>242</v>
      </c>
      <c r="U49" s="284" t="str">
        <f t="shared" si="67"/>
        <v>Probabilidad</v>
      </c>
      <c r="V49" s="152" t="s">
        <v>11</v>
      </c>
      <c r="W49" s="152" t="s">
        <v>6</v>
      </c>
      <c r="X49" s="153" t="str">
        <f t="shared" ref="X49" si="73">IF(AND(V49="Preventivo",W49="Automático"),"50%",IF(AND(V49="Preventivo",W49="Manual"),"40%",IF(AND(V49="Detectivo",W49="Automático"),"40%",IF(AND(V49="Detectivo",W49="Manual"),"30%",IF(AND(V49="Correctivo",W49="Automático"),"35%",IF(AND(V49="Correctivo",W49="Manual"),"25%",""))))))</f>
        <v>40%</v>
      </c>
      <c r="Y49" s="152" t="s">
        <v>16</v>
      </c>
      <c r="Z49" s="152" t="s">
        <v>19</v>
      </c>
      <c r="AA49" s="152" t="s">
        <v>84</v>
      </c>
      <c r="AB49" s="248" t="s">
        <v>243</v>
      </c>
      <c r="AC49" s="285">
        <f>IFERROR(IF(AND(U48="Probabilidad",U49="Probabilidad"),(AE48-(+AE48*X49)),IF(U49="Probabilidad",(N48-(+N48*X49)),IF(U49="Impacto",AE48,""))),"")</f>
        <v>0.14399999999999999</v>
      </c>
      <c r="AD49" s="286" t="str">
        <f t="shared" si="71"/>
        <v>Muy Baja</v>
      </c>
      <c r="AE49" s="153">
        <f t="shared" ref="AE49" si="74">+AC49</f>
        <v>0.14399999999999999</v>
      </c>
      <c r="AF49" s="286" t="str">
        <f t="shared" ref="AF49" si="75">IFERROR(IF(AG49="","",IF(AG49&lt;=0.2,"Leve",IF(AG49&lt;=0.4,"Menor",IF(AG49&lt;=0.6,"Moderado",IF(AG49&lt;=0.8,"Mayor","Catastrófico"))))),"")</f>
        <v>Mayor</v>
      </c>
      <c r="AG49" s="153">
        <f>IFERROR(IF(AND(U48="Impacto",U49="Impacto"),(AG48-(+AG48*X49)),IF(U49="Impacto",($Q$48-(+$Q$48*X49)),IF(U49="Probabilidad",AG48,""))),"")</f>
        <v>0.8</v>
      </c>
      <c r="AH49" s="279" t="str">
        <f t="shared" ref="AH49" si="76">IFERROR(IF(OR(AND(AD49="Muy Baja",AF49="Leve"),AND(AD49="Muy Baja",AF49="Menor"),AND(AD49="Baja",AF49="Leve")),"Bajo",IF(OR(AND(AD49="Muy baja",AF49="Moderado"),AND(AD49="Baja",AF49="Menor"),AND(AD49="Baja",AF49="Moderado"),AND(AD49="Media",AF49="Leve"),AND(AD49="Media",AF49="Menor"),AND(AD49="Media",AF49="Moderado"),AND(AD49="Alta",AF49="Leve"),AND(AD49="Alta",AF49="Menor")),"Moderado",IF(OR(AND(AD49="Muy Baja",AF49="Mayor"),AND(AD49="Baja",AF49="Mayor"),AND(AD49="Media",AF49="Mayor"),AND(AD49="Alta",AF49="Moderado"),AND(AD49="Alta",AF49="Mayor"),AND(AD49="Muy Alta",AF49="Leve"),AND(AD49="Muy Alta",AF49="Menor"),AND(AD49="Muy Alta",AF49="Moderado"),AND(AD49="Muy Alta",AF49="Mayor")),"Alto",IF(OR(AND(AD49="Muy Baja",AF49="Catastrófico"),AND(AD49="Baja",AF49="Catastrófico"),AND(AD49="Media",AF49="Catastrófico"),AND(AD49="Alta",AF49="Catastrófico"),AND(AD49="Muy Alta",AF49="Catastrófico")),"Extremo","")))),"")</f>
        <v>Alto</v>
      </c>
      <c r="AI49" s="448"/>
      <c r="AJ49" s="410"/>
      <c r="AK49" s="397"/>
      <c r="AL49" s="397"/>
      <c r="AM49" s="468"/>
      <c r="AN49" s="469"/>
      <c r="AO49" s="397"/>
      <c r="AP49" s="419"/>
    </row>
    <row r="50" spans="1:63" s="110" customFormat="1" ht="200.25" customHeight="1" x14ac:dyDescent="0.2">
      <c r="A50" s="103" t="s">
        <v>764</v>
      </c>
      <c r="B50" s="103" t="s">
        <v>773</v>
      </c>
      <c r="C50" s="103" t="s">
        <v>944</v>
      </c>
      <c r="D50" s="117" t="s">
        <v>993</v>
      </c>
      <c r="E50" s="103" t="s">
        <v>270</v>
      </c>
      <c r="F50" s="103" t="s">
        <v>357</v>
      </c>
      <c r="G50" s="120" t="s">
        <v>258</v>
      </c>
      <c r="H50" s="103" t="s">
        <v>332</v>
      </c>
      <c r="I50" s="117" t="s">
        <v>93</v>
      </c>
      <c r="J50" s="103" t="s">
        <v>330</v>
      </c>
      <c r="K50" s="103" t="s">
        <v>267</v>
      </c>
      <c r="L50" s="130">
        <v>360</v>
      </c>
      <c r="M50" s="119" t="str">
        <f>IF(L50&lt;=0,"",IF(L50&lt;=2,"Muy Baja",IF(L50&lt;=24,"Baja",IF(L50&lt;=500,"Media",IF(L50&lt;=5000,"Alta","Muy Alta")))))</f>
        <v>Media</v>
      </c>
      <c r="N50" s="116">
        <f t="shared" ref="N50" si="77">IF(M50="","",IF(M50="Muy Baja",0.2,IF(M50="Baja",0.4,IF(M50="Media",0.6,IF(M50="Alta",0.8,IF(M50="Muy Alta",1,))))))</f>
        <v>0.6</v>
      </c>
      <c r="O50" s="270" t="str">
        <f>+'Tabla Impacto'!AW27</f>
        <v>Catastrófico</v>
      </c>
      <c r="P50" s="282" t="str">
        <f>+O50</f>
        <v>Catastrófico</v>
      </c>
      <c r="Q50" s="132">
        <f>IF(P50="","",IF(P50="Moderado",0.6,IF(P50="Mayor",0.8,IF(P50="Catastrófico",1,))))</f>
        <v>1</v>
      </c>
      <c r="R50" s="156" t="str">
        <f>IF(OR(AND(M50="Muy Baja",P50="Leve"),AND(M50="Muy Baja",P50="Menor"),AND(M50="Baja",P50="Leve")),"Bajo",IF(OR(AND(M50="Muy baja",P50="Moderado"),AND(M50="Baja",P50="Menor"),AND(M50="Baja",P50="Moderado"),AND(M50="Media",P50="Leve"),AND(M50="Media",P50="Menor"),AND(M50="Media",P50="Moderado"),AND(M50="Alta",P50="Leve"),AND(M50="Alta",P50="Menor")),"Moderado",IF(OR(AND(M50="Muy Baja",P50="Mayor"),AND(M50="Baja",P50="Mayor"),AND(M50="Media",P50="Mayor"),AND(M50="Alta",P50="Moderado"),AND(M50="Alta",P50="Mayor"),AND(M50="Muy Alta",P50="Leve"),AND(M50="Muy Alta",P50="Menor"),AND(M50="Muy Alta",P50="Moderado"),AND(M50="Muy Alta",P50="Mayor")),"Alto",IF(OR(AND(M50="Muy Baja",P50="Catastrófico"),AND(M50="Baja",P50="Catastrófico"),AND(M50="Media",P50="Catastrófico"),AND(M50="Alta",P50="Catastrófico"),AND(M50="Muy Alta",P50="Catastrófico")),"Extremo",""))))</f>
        <v>Extremo</v>
      </c>
      <c r="S50" s="120">
        <v>1</v>
      </c>
      <c r="T50" s="114" t="s">
        <v>994</v>
      </c>
      <c r="U50" s="111" t="str">
        <f>IF(OR(V50="Preventivo",V50="Detectivo"),"Probabilidad",IF(V50="Correctivo","Impacto",""))</f>
        <v>Probabilidad</v>
      </c>
      <c r="V50" s="61" t="s">
        <v>11</v>
      </c>
      <c r="W50" s="61" t="s">
        <v>6</v>
      </c>
      <c r="X50" s="57" t="str">
        <f t="shared" ref="X50:X51" si="78">IF(AND(V50="Preventivo",W50="Automático"),"50%",IF(AND(V50="Preventivo",W50="Manual"),"40%",IF(AND(V50="Detectivo",W50="Automático"),"40%",IF(AND(V50="Detectivo",W50="Manual"),"30%",IF(AND(V50="Correctivo",W50="Automático"),"35%",IF(AND(V50="Correctivo",W50="Manual"),"25%",""))))))</f>
        <v>40%</v>
      </c>
      <c r="Y50" s="61" t="s">
        <v>16</v>
      </c>
      <c r="Z50" s="61" t="s">
        <v>19</v>
      </c>
      <c r="AA50" s="61" t="s">
        <v>84</v>
      </c>
      <c r="AB50" s="103" t="s">
        <v>386</v>
      </c>
      <c r="AC50" s="112">
        <f>IFERROR(IF(U50="Probabilidad",(N50-(+N50*X50)),IF(U50="Impacto",N50,"")),"")</f>
        <v>0.36</v>
      </c>
      <c r="AD50" s="58" t="str">
        <f t="shared" si="71"/>
        <v>Baja</v>
      </c>
      <c r="AE50" s="57">
        <f>+AC50</f>
        <v>0.36</v>
      </c>
      <c r="AF50" s="58" t="str">
        <f t="shared" ref="AF50" si="79">IFERROR(IF(AG50="","",IF(AG50&lt;=0.2,"Leve",IF(AG50&lt;=0.4,"Menor",IF(AG50&lt;=0.6,"Moderado",IF(AG50&lt;=0.8,"Mayor","Catastrófico"))))),"")</f>
        <v>Catastrófico</v>
      </c>
      <c r="AG50" s="57">
        <f>IFERROR(IF(U50="Impacto",(Q50-(+Q50*X50)),IF(U50="Probabilidad",Q50,"")),"")</f>
        <v>1</v>
      </c>
      <c r="AH50" s="59" t="str">
        <f>IFERROR(IF(OR(AND(AD50="Muy Baja",AF50="Leve"),AND(AD50="Muy Baja",AF50="Menor"),AND(AD50="Baja",AF50="Leve")),"Bajo",IF(OR(AND(AD50="Muy baja",AF50="Moderado"),AND(AD50="Baja",AF50="Menor"),AND(AD50="Baja",AF50="Moderado"),AND(AD50="Media",AF50="Leve"),AND(AD50="Media",AF50="Menor"),AND(AD50="Media",AF50="Moderado"),AND(AD50="Alta",AF50="Leve"),AND(AD50="Alta",AF50="Menor")),"Moderado",IF(OR(AND(AD50="Muy Baja",AF50="Mayor"),AND(AD50="Baja",AF50="Mayor"),AND(AD50="Media",AF50="Mayor"),AND(AD50="Alta",AF50="Moderado"),AND(AD50="Alta",AF50="Mayor"),AND(AD50="Muy Alta",AF50="Leve"),AND(AD50="Muy Alta",AF50="Menor"),AND(AD50="Muy Alta",AF50="Moderado"),AND(AD50="Muy Alta",AF50="Mayor")),"Alto",IF(OR(AND(AD50="Muy Baja",AF50="Catastrófico"),AND(AD50="Baja",AF50="Catastrófico"),AND(AD50="Media",AF50="Catastrófico"),AND(AD50="Alta",AF50="Catastrófico"),AND(AD50="Muy Alta",AF50="Catastrófico")),"Extremo","")))),"")</f>
        <v>Extremo</v>
      </c>
      <c r="AI50" s="59" t="str">
        <f>$AH$50</f>
        <v>Extremo</v>
      </c>
      <c r="AJ50" s="61" t="s">
        <v>99</v>
      </c>
      <c r="AK50" s="103"/>
      <c r="AL50" s="103"/>
      <c r="AM50" s="103"/>
      <c r="AN50" s="103"/>
      <c r="AO50" s="103"/>
      <c r="AP50" s="103"/>
      <c r="AQ50" s="56"/>
      <c r="AR50" s="56"/>
      <c r="AS50" s="56"/>
      <c r="AT50" s="56"/>
      <c r="AU50" s="56"/>
      <c r="AV50" s="56"/>
      <c r="AW50" s="56"/>
      <c r="AX50" s="56"/>
      <c r="AY50" s="56"/>
      <c r="AZ50" s="56"/>
      <c r="BA50" s="56"/>
      <c r="BB50" s="56"/>
      <c r="BC50" s="56"/>
      <c r="BD50" s="56"/>
      <c r="BE50" s="56"/>
      <c r="BF50" s="56"/>
      <c r="BG50" s="56"/>
      <c r="BH50" s="56"/>
      <c r="BI50" s="56"/>
      <c r="BJ50" s="56"/>
      <c r="BK50" s="301"/>
    </row>
    <row r="51" spans="1:63" s="110" customFormat="1" ht="203.25" customHeight="1" x14ac:dyDescent="0.2">
      <c r="A51" s="103" t="s">
        <v>764</v>
      </c>
      <c r="B51" s="103" t="s">
        <v>773</v>
      </c>
      <c r="C51" s="103" t="s">
        <v>950</v>
      </c>
      <c r="D51" s="117" t="s">
        <v>786</v>
      </c>
      <c r="E51" s="117" t="s">
        <v>271</v>
      </c>
      <c r="F51" s="117" t="s">
        <v>358</v>
      </c>
      <c r="G51" s="120" t="s">
        <v>258</v>
      </c>
      <c r="H51" s="103" t="s">
        <v>332</v>
      </c>
      <c r="I51" s="117" t="s">
        <v>93</v>
      </c>
      <c r="J51" s="103" t="s">
        <v>321</v>
      </c>
      <c r="K51" s="117" t="s">
        <v>267</v>
      </c>
      <c r="L51" s="118">
        <v>12</v>
      </c>
      <c r="M51" s="119" t="str">
        <f>IF(L51&lt;=0,"",IF(L51&lt;=2,"Muy Baja",IF(L51&lt;=24,"Baja",IF(L51&lt;=500,"Media",IF(L51&lt;=5000,"Alta","Muy Alta")))))</f>
        <v>Baja</v>
      </c>
      <c r="N51" s="116">
        <f>IF(M51="","",IF(M51="Muy Baja",0.2,IF(M51="Baja",0.4,IF(M51="Media",0.6,IF(M51="Alta",0.8,IF(M51="Muy Alta",1,))))))</f>
        <v>0.4</v>
      </c>
      <c r="O51" s="270" t="str">
        <f>+'Tabla Impacto'!AY27</f>
        <v>Mayor</v>
      </c>
      <c r="P51" s="119" t="str">
        <f>+O51</f>
        <v>Mayor</v>
      </c>
      <c r="Q51" s="132">
        <f>IF(P51="","",IF(P51="Moderado",0.6,IF(P51="Mayor",0.8,IF(P51="Catastrófico",1,))))</f>
        <v>0.8</v>
      </c>
      <c r="R51" s="268" t="str">
        <f>IF(OR(AND(M51="Muy Baja",P51="Leve"),AND(M51="Muy Baja",P51="Menor"),AND(M51="Baja",P51="Leve")),"Bajo",IF(OR(AND(M51="Muy baja",P51="Moderado"),AND(M51="Baja",P51="Menor"),AND(M51="Baja",P51="Moderado"),AND(M51="Media",P51="Leve"),AND(M51="Media",P51="Menor"),AND(M51="Media",P51="Moderado"),AND(M51="Alta",P51="Leve"),AND(M51="Alta",P51="Menor")),"Moderado",IF(OR(AND(M51="Muy Baja",P51="Mayor"),AND(M51="Baja",P51="Mayor"),AND(M51="Media",P51="Mayor"),AND(M51="Alta",P51="Moderado"),AND(M51="Alta",P51="Mayor"),AND(M51="Muy Alta",P51="Leve"),AND(M51="Muy Alta",P51="Menor"),AND(M51="Muy Alta",P51="Moderado"),AND(M51="Muy Alta",P51="Mayor")),"Alto",IF(OR(AND(M51="Muy Baja",P51="Catastrófico"),AND(M51="Baja",P51="Catastrófico"),AND(M51="Media",P51="Catastrófico"),AND(M51="Alta",P51="Catastrófico"),AND(M51="Muy Alta",P51="Catastrófico")),"Extremo",""))))</f>
        <v>Alto</v>
      </c>
      <c r="S51" s="120">
        <v>1</v>
      </c>
      <c r="T51" s="263" t="s">
        <v>995</v>
      </c>
      <c r="U51" s="111" t="str">
        <f>IF(OR(V51="Preventivo",V51="Detectivo"),"Probabilidad",IF(V51="Correctivo","Impacto",""))</f>
        <v>Probabilidad</v>
      </c>
      <c r="V51" s="61" t="s">
        <v>11</v>
      </c>
      <c r="W51" s="61" t="s">
        <v>6</v>
      </c>
      <c r="X51" s="57" t="str">
        <f t="shared" si="78"/>
        <v>40%</v>
      </c>
      <c r="Y51" s="61" t="s">
        <v>17</v>
      </c>
      <c r="Z51" s="61" t="s">
        <v>19</v>
      </c>
      <c r="AA51" s="61" t="s">
        <v>84</v>
      </c>
      <c r="AB51" s="103" t="s">
        <v>383</v>
      </c>
      <c r="AC51" s="112">
        <f>IFERROR(IF(U51="Probabilidad",(N51-(+N51*X51)),IF(U51="Impacto",N51,"")),"")</f>
        <v>0.24</v>
      </c>
      <c r="AD51" s="58" t="str">
        <f t="shared" si="71"/>
        <v>Baja</v>
      </c>
      <c r="AE51" s="57">
        <f>+AC51</f>
        <v>0.24</v>
      </c>
      <c r="AF51" s="58" t="str">
        <f>IFERROR(IF(AG51="","",IF(AG51&lt;=0.2,"Leve",IF(AG51&lt;=0.4,"Menor",IF(AG51&lt;=0.6,"Moderado",IF(AG51&lt;=0.8,"Mayor","Catastrófico"))))),"")</f>
        <v>Mayor</v>
      </c>
      <c r="AG51" s="57">
        <f>IFERROR(IF(U51="Impacto",(Q51-(+Q51*X51)),IF(U51="Probabilidad",Q51,"")),"")</f>
        <v>0.8</v>
      </c>
      <c r="AH51" s="59" t="str">
        <f>IFERROR(IF(OR(AND(AD51="Muy Baja",AF51="Leve"),AND(AD51="Muy Baja",AF51="Menor"),AND(AD51="Baja",AF51="Leve")),"Bajo",IF(OR(AND(AD51="Muy baja",AF51="Moderado"),AND(AD51="Baja",AF51="Menor"),AND(AD51="Baja",AF51="Moderado"),AND(AD51="Media",AF51="Leve"),AND(AD51="Media",AF51="Menor"),AND(AD51="Media",AF51="Moderado"),AND(AD51="Alta",AF51="Leve"),AND(AD51="Alta",AF51="Menor")),"Moderado",IF(OR(AND(AD51="Muy Baja",AF51="Mayor"),AND(AD51="Baja",AF51="Mayor"),AND(AD51="Media",AF51="Mayor"),AND(AD51="Alta",AF51="Moderado"),AND(AD51="Alta",AF51="Mayor"),AND(AD51="Muy Alta",AF51="Leve"),AND(AD51="Muy Alta",AF51="Menor"),AND(AD51="Muy Alta",AF51="Moderado"),AND(AD51="Muy Alta",AF51="Mayor")),"Alto",IF(OR(AND(AD51="Muy Baja",AF51="Catastrófico"),AND(AD51="Baja",AF51="Catastrófico"),AND(AD51="Media",AF51="Catastrófico"),AND(AD51="Alta",AF51="Catastrófico"),AND(AD51="Muy Alta",AF51="Catastrófico")),"Extremo","")))),"")</f>
        <v>Alto</v>
      </c>
      <c r="AI51" s="59" t="str">
        <f>+AH51</f>
        <v>Alto</v>
      </c>
      <c r="AJ51" s="61" t="s">
        <v>99</v>
      </c>
      <c r="AK51" s="250"/>
      <c r="AL51" s="250"/>
      <c r="AM51" s="250"/>
      <c r="AN51" s="103"/>
      <c r="AO51" s="298"/>
      <c r="AP51" s="250"/>
      <c r="AQ51" s="56"/>
      <c r="AR51" s="56"/>
      <c r="AS51" s="56"/>
      <c r="AT51" s="56"/>
      <c r="AU51" s="56"/>
      <c r="AV51" s="56"/>
      <c r="AW51" s="56"/>
      <c r="AX51" s="56"/>
      <c r="AY51" s="56"/>
      <c r="AZ51" s="56"/>
      <c r="BA51" s="56"/>
      <c r="BB51" s="56"/>
      <c r="BC51" s="56"/>
      <c r="BD51" s="56"/>
      <c r="BE51" s="56"/>
      <c r="BF51" s="56"/>
      <c r="BG51" s="56"/>
      <c r="BH51" s="56"/>
      <c r="BI51" s="56"/>
      <c r="BJ51" s="56"/>
      <c r="BK51" s="301"/>
    </row>
    <row r="52" spans="1:63" s="110" customFormat="1" ht="208.5" customHeight="1" x14ac:dyDescent="0.2">
      <c r="A52" s="401" t="s">
        <v>246</v>
      </c>
      <c r="B52" s="398" t="s">
        <v>779</v>
      </c>
      <c r="C52" s="405" t="s">
        <v>945</v>
      </c>
      <c r="D52" s="398" t="s">
        <v>260</v>
      </c>
      <c r="E52" s="398" t="s">
        <v>218</v>
      </c>
      <c r="F52" s="396" t="s">
        <v>353</v>
      </c>
      <c r="G52" s="396" t="s">
        <v>258</v>
      </c>
      <c r="H52" s="396" t="s">
        <v>332</v>
      </c>
      <c r="I52" s="398" t="s">
        <v>93</v>
      </c>
      <c r="J52" s="399" t="s">
        <v>331</v>
      </c>
      <c r="K52" s="398" t="s">
        <v>95</v>
      </c>
      <c r="L52" s="403">
        <f>20*3</f>
        <v>60</v>
      </c>
      <c r="M52" s="445" t="str">
        <f>IF(L52&lt;=0,"",IF(L52&lt;=2,"Muy Baja",IF(L52&lt;=24,"Baja",IF(L52&lt;=500,"Media",IF(L52&lt;=5000,"Alta","Muy Alta")))))</f>
        <v>Media</v>
      </c>
      <c r="N52" s="446">
        <f>IF(M52="","",IF(M52="Muy Baja",0.2,IF(M52="Baja",0.4,IF(M52="Media",0.6,IF(M52="Alta",0.8,IF(M52="Muy Alta",1,))))))</f>
        <v>0.6</v>
      </c>
      <c r="O52" s="398" t="str">
        <f>+'Tabla Impacto'!AO27</f>
        <v>Catastrófico</v>
      </c>
      <c r="P52" s="447" t="str">
        <f>+O52</f>
        <v>Catastrófico</v>
      </c>
      <c r="Q52" s="423">
        <f t="shared" si="5"/>
        <v>1</v>
      </c>
      <c r="R52" s="430" t="str">
        <f>IF(OR(AND(M52="Muy Baja",P52="Leve"),AND(M52="Muy Baja",P52="Menor"),AND(M52="Baja",P52="Leve")),"Bajo",IF(OR(AND(M52="Muy baja",P52="Moderado"),AND(M52="Baja",P52="Menor"),AND(M52="Baja",P52="Moderado"),AND(M52="Media",P52="Leve"),AND(M52="Media",P52="Menor"),AND(M52="Media",P52="Moderado"),AND(M52="Alta",P52="Leve"),AND(M52="Alta",P52="Menor")),"Moderado",IF(OR(AND(M52="Muy Baja",P52="Mayor"),AND(M52="Baja",P52="Mayor"),AND(M52="Media",P52="Mayor"),AND(M52="Alta",P52="Moderado"),AND(M52="Alta",P52="Mayor"),AND(M52="Muy Alta",P52="Leve"),AND(M52="Muy Alta",P52="Menor"),AND(M52="Muy Alta",P52="Moderado"),AND(M52="Muy Alta",P52="Mayor")),"Alto",IF(OR(AND(M52="Muy Baja",P52="Catastrófico"),AND(M52="Baja",P52="Catastrófico"),AND(M52="Media",P52="Catastrófico"),AND(M52="Alta",P52="Catastrófico"),AND(M52="Muy Alta",P52="Catastrófico")),"Extremo",""))))</f>
        <v>Extremo</v>
      </c>
      <c r="S52" s="120">
        <v>1</v>
      </c>
      <c r="T52" s="113" t="s">
        <v>785</v>
      </c>
      <c r="U52" s="111" t="str">
        <f>IF(OR(V52="Preventivo",V52="Detectivo"),"Probabilidad",IF(V52="Correctivo","Impacto",""))</f>
        <v>Probabilidad</v>
      </c>
      <c r="V52" s="61" t="s">
        <v>11</v>
      </c>
      <c r="W52" s="61" t="s">
        <v>6</v>
      </c>
      <c r="X52" s="57" t="str">
        <f t="shared" ref="X52:X59" si="80">IF(AND(V52="Preventivo",W52="Automático"),"50%",IF(AND(V52="Preventivo",W52="Manual"),"40%",IF(AND(V52="Detectivo",W52="Automático"),"40%",IF(AND(V52="Detectivo",W52="Manual"),"30%",IF(AND(V52="Correctivo",W52="Automático"),"35%",IF(AND(V52="Correctivo",W52="Manual"),"25%",""))))))</f>
        <v>40%</v>
      </c>
      <c r="Y52" s="61" t="s">
        <v>16</v>
      </c>
      <c r="Z52" s="61" t="s">
        <v>19</v>
      </c>
      <c r="AA52" s="61" t="s">
        <v>84</v>
      </c>
      <c r="AB52" s="54" t="s">
        <v>314</v>
      </c>
      <c r="AC52" s="112">
        <f>IFERROR(IF(U52="Probabilidad",(N52-(+N52*X52)),IF(U52="Impacto",N52,"")),"")</f>
        <v>0.36</v>
      </c>
      <c r="AD52" s="58" t="str">
        <f t="shared" si="71"/>
        <v>Baja</v>
      </c>
      <c r="AE52" s="57">
        <f>+AC52</f>
        <v>0.36</v>
      </c>
      <c r="AF52" s="58" t="str">
        <f>IFERROR(IF(AG52="","",IF(AG52&lt;=0.2,"Leve",IF(AG52&lt;=0.4,"Menor",IF(AG52&lt;=0.6,"Moderado",IF(AG52&lt;=0.8,"Mayor","Catastrófico"))))),"")</f>
        <v>Catastrófico</v>
      </c>
      <c r="AG52" s="57">
        <f>IFERROR(IF(U52="Impacto",(Q52-(+Q52*X52)),IF(U52="Probabilidad",Q52,"")),"")</f>
        <v>1</v>
      </c>
      <c r="AH52" s="59" t="str">
        <f t="shared" ref="AH52:AH59" si="81">IFERROR(IF(OR(AND(AD52="Muy Baja",AF52="Leve"),AND(AD52="Muy Baja",AF52="Menor"),AND(AD52="Baja",AF52="Leve")),"Bajo",IF(OR(AND(AD52="Muy baja",AF52="Moderado"),AND(AD52="Baja",AF52="Menor"),AND(AD52="Baja",AF52="Moderado"),AND(AD52="Media",AF52="Leve"),AND(AD52="Media",AF52="Menor"),AND(AD52="Media",AF52="Moderado"),AND(AD52="Alta",AF52="Leve"),AND(AD52="Alta",AF52="Menor")),"Moderado",IF(OR(AND(AD52="Muy Baja",AF52="Mayor"),AND(AD52="Baja",AF52="Mayor"),AND(AD52="Media",AF52="Mayor"),AND(AD52="Alta",AF52="Moderado"),AND(AD52="Alta",AF52="Mayor"),AND(AD52="Muy Alta",AF52="Leve"),AND(AD52="Muy Alta",AF52="Menor"),AND(AD52="Muy Alta",AF52="Moderado"),AND(AD52="Muy Alta",AF52="Mayor")),"Alto",IF(OR(AND(AD52="Muy Baja",AF52="Catastrófico"),AND(AD52="Baja",AF52="Catastrófico"),AND(AD52="Media",AF52="Catastrófico"),AND(AD52="Alta",AF52="Catastrófico"),AND(AD52="Muy Alta",AF52="Catastrófico")),"Extremo","")))),"")</f>
        <v>Extremo</v>
      </c>
      <c r="AI52" s="436" t="str">
        <f>IFERROR(IF(OR(AND(AD53="Muy Baja",AF53="Leve"),AND(AD53="Muy Baja",AF53="Menor"),AND(AD53="Baja",AF53="Leve")),"Bajo",IF(OR(AND(AD53="Muy baja",AF53="Moderado"),AND(AD53="Baja",AF53="Menor"),AND(AD53="Baja",AF53="Moderado"),AND(AD53="Media",AF53="Leve"),AND(AD53="Media",AF53="Menor"),AND(AD53="Media",AF53="Moderado"),AND(AD53="Alta",AF53="Leve"),AND(AD53="Alta",AF53="Menor")),"Moderado",IF(OR(AND(AD53="Muy Baja",AF53="Mayor"),AND(AD53="Baja",AF53="Mayor"),AND(AD53="Media",AF53="Mayor"),AND(AD53="Alta",AF53="Moderado"),AND(AD53="Alta",AF53="Mayor"),AND(AD53="Muy Alta",AF53="Leve"),AND(AD53="Muy Alta",AF53="Menor"),AND(AD53="Muy Alta",AF53="Moderado"),AND(AD53="Muy Alta",AF53="Mayor")),"Alto",IF(OR(AND(AD53="Muy Baja",AF53="Catastrófico"),AND(AD53="Baja",AF53="Catastrófico"),AND(AD53="Media",AF53="Catastrófico"),AND(AD53="Alta",AF53="Catastrófico"),AND(AD53="Muy Alta",AF53="Catastrófico")),"Extremo","")))),"")</f>
        <v>Extremo</v>
      </c>
      <c r="AJ52" s="408" t="s">
        <v>99</v>
      </c>
      <c r="AK52" s="398" t="s">
        <v>222</v>
      </c>
      <c r="AL52" s="398" t="s">
        <v>262</v>
      </c>
      <c r="AM52" s="411" t="s">
        <v>892</v>
      </c>
      <c r="AN52" s="414" t="s">
        <v>194</v>
      </c>
      <c r="AO52" s="398" t="s">
        <v>224</v>
      </c>
      <c r="AP52" s="417" t="s">
        <v>37</v>
      </c>
      <c r="AQ52" s="56"/>
      <c r="AR52" s="56"/>
      <c r="AS52" s="56"/>
      <c r="AT52" s="56"/>
      <c r="AU52" s="56"/>
      <c r="AV52" s="56"/>
      <c r="AW52" s="56"/>
      <c r="AX52" s="56"/>
      <c r="AY52" s="56"/>
      <c r="AZ52" s="56"/>
      <c r="BA52" s="56"/>
      <c r="BB52" s="56"/>
      <c r="BC52" s="56"/>
      <c r="BD52" s="56"/>
      <c r="BE52" s="56"/>
      <c r="BF52" s="56"/>
      <c r="BG52" s="56"/>
      <c r="BH52" s="56"/>
      <c r="BI52" s="56"/>
      <c r="BJ52" s="56"/>
      <c r="BK52" s="301"/>
    </row>
    <row r="53" spans="1:63" ht="117" customHeight="1" x14ac:dyDescent="0.2">
      <c r="A53" s="401"/>
      <c r="B53" s="398"/>
      <c r="C53" s="407"/>
      <c r="D53" s="398"/>
      <c r="E53" s="398"/>
      <c r="F53" s="397"/>
      <c r="G53" s="397"/>
      <c r="H53" s="397"/>
      <c r="I53" s="398"/>
      <c r="J53" s="402"/>
      <c r="K53" s="398"/>
      <c r="L53" s="403"/>
      <c r="M53" s="445"/>
      <c r="N53" s="446"/>
      <c r="O53" s="398"/>
      <c r="P53" s="445"/>
      <c r="Q53" s="425"/>
      <c r="R53" s="431"/>
      <c r="S53" s="276">
        <v>2</v>
      </c>
      <c r="T53" s="248" t="s">
        <v>261</v>
      </c>
      <c r="U53" s="284" t="str">
        <f t="shared" ref="U53:U54" si="82">IF(OR(V53="Preventivo",V53="Detectivo"),"Probabilidad",IF(V53="Correctivo","Impacto",""))</f>
        <v>Probabilidad</v>
      </c>
      <c r="V53" s="152" t="s">
        <v>11</v>
      </c>
      <c r="W53" s="152" t="s">
        <v>6</v>
      </c>
      <c r="X53" s="153" t="str">
        <f t="shared" si="80"/>
        <v>40%</v>
      </c>
      <c r="Y53" s="152" t="s">
        <v>16</v>
      </c>
      <c r="Z53" s="152" t="s">
        <v>19</v>
      </c>
      <c r="AA53" s="152" t="s">
        <v>84</v>
      </c>
      <c r="AB53" s="248" t="s">
        <v>245</v>
      </c>
      <c r="AC53" s="285">
        <f>IFERROR(IF(AND(U52="Probabilidad",U53="Probabilidad"),(AE52-(+AE52*X53)),IF(U53="Probabilidad",(N52-(+N52*X53)),IF(U53="Impacto",AE52,""))),"")</f>
        <v>0.216</v>
      </c>
      <c r="AD53" s="286" t="str">
        <f t="shared" ref="AD53" si="83">IFERROR(IF(AC53="","",IF(AC53&lt;=0.2,"Muy Baja",IF(AC53&lt;=0.4,"Baja",IF(AC53&lt;=0.6,"Media",IF(AC53&lt;=0.8,"Alta","Muy Alta"))))),"")</f>
        <v>Baja</v>
      </c>
      <c r="AE53" s="153">
        <f t="shared" ref="AE53" si="84">+AC53</f>
        <v>0.216</v>
      </c>
      <c r="AF53" s="286" t="str">
        <f t="shared" ref="AF53" si="85">IFERROR(IF(AG53="","",IF(AG53&lt;=0.2,"Leve",IF(AG53&lt;=0.4,"Menor",IF(AG53&lt;=0.6,"Moderado",IF(AG53&lt;=0.8,"Mayor","Catastrófico"))))),"")</f>
        <v>Catastrófico</v>
      </c>
      <c r="AG53" s="153">
        <f>IFERROR(IF(AND(U52="Impacto",U53="Impacto"),(AG52-(+AG52*X53)),IF(U53="Impacto",($Q$52-($Q$52*X53)),IF(U53="Probabilidad",AG52,""))),"")</f>
        <v>1</v>
      </c>
      <c r="AH53" s="279" t="str">
        <f t="shared" si="81"/>
        <v>Extremo</v>
      </c>
      <c r="AI53" s="436"/>
      <c r="AJ53" s="410"/>
      <c r="AK53" s="398"/>
      <c r="AL53" s="398"/>
      <c r="AM53" s="413"/>
      <c r="AN53" s="416"/>
      <c r="AO53" s="398"/>
      <c r="AP53" s="419"/>
    </row>
    <row r="54" spans="1:63" s="110" customFormat="1" ht="168.75" customHeight="1" x14ac:dyDescent="0.2">
      <c r="A54" s="117" t="s">
        <v>249</v>
      </c>
      <c r="B54" s="117" t="s">
        <v>763</v>
      </c>
      <c r="C54" s="120" t="s">
        <v>946</v>
      </c>
      <c r="D54" s="117" t="s">
        <v>248</v>
      </c>
      <c r="E54" s="117" t="s">
        <v>247</v>
      </c>
      <c r="F54" s="117" t="s">
        <v>354</v>
      </c>
      <c r="G54" s="117" t="s">
        <v>258</v>
      </c>
      <c r="H54" s="117" t="s">
        <v>332</v>
      </c>
      <c r="I54" s="117" t="s">
        <v>90</v>
      </c>
      <c r="J54" s="103" t="s">
        <v>328</v>
      </c>
      <c r="K54" s="117" t="s">
        <v>97</v>
      </c>
      <c r="L54" s="118">
        <v>23</v>
      </c>
      <c r="M54" s="119" t="str">
        <f>IF(L54&lt;=0,"",IF(L54&lt;=2,"Muy Baja",IF(L54&lt;=24,"Baja",IF(L54&lt;=500,"Media",IF(L54&lt;=5000,"Alta","Muy Alta")))))</f>
        <v>Baja</v>
      </c>
      <c r="N54" s="116">
        <f>IF(M54="","",IF(M54="Muy Baja",0.2,IF(M54="Baja",0.4,IF(M54="Media",0.6,IF(M54="Alta",0.8,IF(M54="Muy Alta",1,))))))</f>
        <v>0.4</v>
      </c>
      <c r="O54" s="117" t="str">
        <f>+'Tabla Impacto'!AQ27</f>
        <v>Catastrófico</v>
      </c>
      <c r="P54" s="121" t="str">
        <f>+O54</f>
        <v>Catastrófico</v>
      </c>
      <c r="Q54" s="132">
        <f t="shared" si="5"/>
        <v>1</v>
      </c>
      <c r="R54" s="156" t="str">
        <f t="shared" ref="R54:R58" si="86">IF(OR(AND(M54="Muy Baja",P54="Leve"),AND(M54="Muy Baja",P54="Menor"),AND(M54="Baja",P54="Leve")),"Bajo",IF(OR(AND(M54="Muy baja",P54="Moderado"),AND(M54="Baja",P54="Menor"),AND(M54="Baja",P54="Moderado"),AND(M54="Media",P54="Leve"),AND(M54="Media",P54="Menor"),AND(M54="Media",P54="Moderado"),AND(M54="Alta",P54="Leve"),AND(M54="Alta",P54="Menor")),"Moderado",IF(OR(AND(M54="Muy Baja",P54="Mayor"),AND(M54="Baja",P54="Mayor"),AND(M54="Media",P54="Mayor"),AND(M54="Alta",P54="Moderado"),AND(M54="Alta",P54="Mayor"),AND(M54="Muy Alta",P54="Leve"),AND(M54="Muy Alta",P54="Menor"),AND(M54="Muy Alta",P54="Moderado"),AND(M54="Muy Alta",P54="Mayor")),"Alto",IF(OR(AND(M54="Muy Baja",P54="Catastrófico"),AND(M54="Baja",P54="Catastrófico"),AND(M54="Media",P54="Catastrófico"),AND(M54="Alta",P54="Catastrófico"),AND(M54="Muy Alta",P54="Catastrófico")),"Extremo",""))))</f>
        <v>Extremo</v>
      </c>
      <c r="S54" s="120">
        <v>1</v>
      </c>
      <c r="T54" s="54" t="s">
        <v>250</v>
      </c>
      <c r="U54" s="111" t="str">
        <f t="shared" si="82"/>
        <v>Probabilidad</v>
      </c>
      <c r="V54" s="61" t="s">
        <v>11</v>
      </c>
      <c r="W54" s="61" t="s">
        <v>6</v>
      </c>
      <c r="X54" s="57" t="str">
        <f t="shared" si="80"/>
        <v>40%</v>
      </c>
      <c r="Y54" s="61" t="s">
        <v>16</v>
      </c>
      <c r="Z54" s="61" t="s">
        <v>19</v>
      </c>
      <c r="AA54" s="61" t="s">
        <v>84</v>
      </c>
      <c r="AB54" s="54" t="s">
        <v>251</v>
      </c>
      <c r="AC54" s="112">
        <f>IFERROR(IF(U54="Probabilidad",(N54-(+N54*X54)),IF(U54="Impacto",N54,"")),"")</f>
        <v>0.24</v>
      </c>
      <c r="AD54" s="58" t="str">
        <f>IFERROR(IF(AC54="","",IF(AC54&lt;=0.2,"Muy Baja",IF(AC54&lt;=0.4,"Baja",IF(AC54&lt;=0.6,"Media",IF(AC54&lt;=0.8,"Alta","Muy Alta"))))),"")</f>
        <v>Baja</v>
      </c>
      <c r="AE54" s="57">
        <f>+AC54</f>
        <v>0.24</v>
      </c>
      <c r="AF54" s="58" t="str">
        <f>IFERROR(IF(AG54="","",IF(AG54&lt;=0.2,"Leve",IF(AG54&lt;=0.4,"Menor",IF(AG54&lt;=0.6,"Moderado",IF(AG54&lt;=0.8,"Mayor","Catastrófico"))))),"")</f>
        <v>Catastrófico</v>
      </c>
      <c r="AG54" s="57">
        <f>IFERROR(IF(U54="Impacto",(Q54-(+Q54*X54)),IF(U54="Probabilidad",Q54,"")),"")</f>
        <v>1</v>
      </c>
      <c r="AH54" s="59" t="str">
        <f t="shared" si="81"/>
        <v>Extremo</v>
      </c>
      <c r="AI54" s="59" t="str">
        <f>$AH$54</f>
        <v>Extremo</v>
      </c>
      <c r="AJ54" s="61" t="s">
        <v>99</v>
      </c>
      <c r="AK54" s="103" t="s">
        <v>998</v>
      </c>
      <c r="AL54" s="103" t="s">
        <v>374</v>
      </c>
      <c r="AM54" s="123" t="s">
        <v>892</v>
      </c>
      <c r="AN54" s="60" t="s">
        <v>194</v>
      </c>
      <c r="AO54" s="103" t="s">
        <v>375</v>
      </c>
      <c r="AP54" s="130" t="s">
        <v>37</v>
      </c>
      <c r="AQ54" s="56"/>
      <c r="AR54" s="56"/>
      <c r="AS54" s="56"/>
      <c r="AT54" s="56"/>
      <c r="AU54" s="56"/>
      <c r="AV54" s="56"/>
      <c r="AW54" s="56"/>
      <c r="AX54" s="56"/>
      <c r="AY54" s="56"/>
      <c r="AZ54" s="56"/>
      <c r="BA54" s="56"/>
      <c r="BB54" s="56"/>
      <c r="BC54" s="56"/>
      <c r="BD54" s="56"/>
      <c r="BE54" s="56"/>
      <c r="BF54" s="56"/>
      <c r="BG54" s="56"/>
      <c r="BH54" s="56"/>
      <c r="BI54" s="56"/>
      <c r="BJ54" s="56"/>
      <c r="BK54" s="301"/>
    </row>
    <row r="55" spans="1:63" ht="124.5" customHeight="1" x14ac:dyDescent="0.2">
      <c r="A55" s="103" t="s">
        <v>249</v>
      </c>
      <c r="B55" s="246" t="s">
        <v>781</v>
      </c>
      <c r="C55" s="246" t="s">
        <v>954</v>
      </c>
      <c r="D55" s="246" t="s">
        <v>796</v>
      </c>
      <c r="E55" s="246" t="s">
        <v>794</v>
      </c>
      <c r="F55" s="246" t="s">
        <v>364</v>
      </c>
      <c r="G55" s="128" t="s">
        <v>276</v>
      </c>
      <c r="H55" s="246" t="s">
        <v>332</v>
      </c>
      <c r="I55" s="129" t="s">
        <v>93</v>
      </c>
      <c r="J55" s="246" t="s">
        <v>326</v>
      </c>
      <c r="K55" s="253" t="s">
        <v>268</v>
      </c>
      <c r="L55" s="128">
        <v>30</v>
      </c>
      <c r="M55" s="119" t="str">
        <f>IF(L55&lt;=0,"",IF(L55&lt;=2,"Muy Baja",IF(L55&lt;=24,"Baja",IF(L55&lt;=500,"Media",IF(L55&lt;=5000,"Alta","Muy Alta")))))</f>
        <v>Media</v>
      </c>
      <c r="N55" s="132">
        <f>IF(M55="","",IF(M55="Muy Baja",0.2,IF(M55="Baja",0.4,IF(M55="Media",0.6,IF(M55="Alta",0.8,IF(M55="Muy Alta",1,))))))</f>
        <v>0.6</v>
      </c>
      <c r="O55" s="270" t="str">
        <f>+'Tabla Impacto'!BI27</f>
        <v>Catastrófico</v>
      </c>
      <c r="P55" s="119" t="str">
        <f>+O55</f>
        <v>Catastrófico</v>
      </c>
      <c r="Q55" s="133">
        <f>IF(P55="","",IF(P55="Moderado",0.6,IF(P55="Mayor",0.8,IF(P55="Catastrófico",1,))))</f>
        <v>1</v>
      </c>
      <c r="R55" s="151" t="str">
        <f>IF(OR(AND(M55="Muy Baja",P55="Leve"),AND(M55="Muy Baja",P55="Menor"),AND(M55="Baja",P55="Leve")),"Bajo",IF(OR(AND(M55="Muy baja",P55="Moderado"),AND(M55="Baja",P55="Menor"),AND(M55="Baja",P55="Moderado"),AND(M55="Media",P55="Leve"),AND(M55="Media",P55="Menor"),AND(M55="Media",P55="Moderado"),AND(M55="Alta",P55="Leve"),AND(M55="Alta",P55="Menor")),"Moderado",IF(OR(AND(M55="Muy Baja",P55="Mayor"),AND(M55="Baja",P55="Mayor"),AND(M55="Media",P55="Mayor"),AND(M55="Alta",P55="Moderado"),AND(M55="Alta",P55="Mayor"),AND(M55="Muy Alta",P55="Leve"),AND(M55="Muy Alta",P55="Menor"),AND(M55="Muy Alta",P55="Moderado"),AND(M55="Muy Alta",P55="Mayor")),"Alto",IF(OR(AND(M55="Muy Baja",P55="Catastrófico"),AND(M55="Baja",P55="Catastrófico"),AND(M55="Media",P55="Catastrófico"),AND(M55="Alta",P55="Catastrófico"),AND(M55="Muy Alta",P55="Catastrófico")),"Extremo",""))))</f>
        <v>Extremo</v>
      </c>
      <c r="S55" s="120">
        <v>1</v>
      </c>
      <c r="T55" s="263" t="s">
        <v>795</v>
      </c>
      <c r="U55" s="111" t="str">
        <f>IF(OR(V55="Preventivo",V55="Detectivo"),"Probabilidad",IF(V55="Correctivo","Impacto",""))</f>
        <v>Probabilidad</v>
      </c>
      <c r="V55" s="61" t="s">
        <v>11</v>
      </c>
      <c r="W55" s="61" t="s">
        <v>6</v>
      </c>
      <c r="X55" s="57" t="str">
        <f t="shared" si="80"/>
        <v>40%</v>
      </c>
      <c r="Y55" s="61" t="s">
        <v>17</v>
      </c>
      <c r="Z55" s="61" t="s">
        <v>19</v>
      </c>
      <c r="AA55" s="61" t="s">
        <v>84</v>
      </c>
      <c r="AB55" s="103" t="s">
        <v>793</v>
      </c>
      <c r="AC55" s="112">
        <f>IFERROR(IF(U55="Probabilidad",(N55-(+N55*X55)),IF(U55="Impacto",N55,"")),"")</f>
        <v>0.36</v>
      </c>
      <c r="AD55" s="58" t="str">
        <f>IFERROR(IF(AC55="","",IF(AC55&lt;=0.2,"Muy Baja",IF(AC55&lt;=0.4,"Baja",IF(AC55&lt;=0.6,"Media",IF(AC55&lt;=0.8,"Alta","Muy Alta"))))),"")</f>
        <v>Baja</v>
      </c>
      <c r="AE55" s="57">
        <f>+AC55</f>
        <v>0.36</v>
      </c>
      <c r="AF55" s="58" t="str">
        <f>IFERROR(IF(AG55="","",IF(AG55&lt;=0.2,"Leve",IF(AG55&lt;=0.4,"Menor",IF(AG55&lt;=0.6,"Moderado",IF(AG55&lt;=0.8,"Mayor","Catastrófico"))))),"")</f>
        <v>Catastrófico</v>
      </c>
      <c r="AG55" s="57">
        <f>IFERROR(IF(U55="Impacto",(Q55-(+Q55*X55)),IF(U55="Probabilidad",Q55,"")),"")</f>
        <v>1</v>
      </c>
      <c r="AH55" s="59" t="str">
        <f>IFERROR(IF(OR(AND(AD55="Muy Baja",AF55="Leve"),AND(AD55="Muy Baja",AF55="Menor"),AND(AD55="Baja",AF55="Leve")),"Bajo",IF(OR(AND(AD55="Muy baja",AF55="Moderado"),AND(AD55="Baja",AF55="Menor"),AND(AD55="Baja",AF55="Moderado"),AND(AD55="Media",AF55="Leve"),AND(AD55="Media",AF55="Menor"),AND(AD55="Media",AF55="Moderado"),AND(AD55="Alta",AF55="Leve"),AND(AD55="Alta",AF55="Menor")),"Moderado",IF(OR(AND(AD55="Muy Baja",AF55="Mayor"),AND(AD55="Baja",AF55="Mayor"),AND(AD55="Media",AF55="Mayor"),AND(AD55="Alta",AF55="Moderado"),AND(AD55="Alta",AF55="Mayor"),AND(AD55="Muy Alta",AF55="Leve"),AND(AD55="Muy Alta",AF55="Menor"),AND(AD55="Muy Alta",AF55="Moderado"),AND(AD55="Muy Alta",AF55="Mayor")),"Alto",IF(OR(AND(AD55="Muy Baja",AF55="Catastrófico"),AND(AD55="Baja",AF55="Catastrófico"),AND(AD55="Media",AF55="Catastrófico"),AND(AD55="Alta",AF55="Catastrófico"),AND(AD55="Muy Alta",AF55="Catastrófico")),"Extremo","")))),"")</f>
        <v>Extremo</v>
      </c>
      <c r="AI55" s="59" t="str">
        <f>+AH55</f>
        <v>Extremo</v>
      </c>
      <c r="AJ55" s="61" t="s">
        <v>99</v>
      </c>
      <c r="AK55" s="249"/>
      <c r="AL55" s="249"/>
      <c r="AM55" s="249"/>
      <c r="AN55" s="249"/>
      <c r="AO55" s="249"/>
      <c r="AP55" s="103"/>
    </row>
    <row r="56" spans="1:63" ht="149.25" customHeight="1" x14ac:dyDescent="0.2">
      <c r="A56" s="399" t="s">
        <v>249</v>
      </c>
      <c r="B56" s="399" t="s">
        <v>781</v>
      </c>
      <c r="C56" s="399" t="s">
        <v>955</v>
      </c>
      <c r="D56" s="399" t="s">
        <v>797</v>
      </c>
      <c r="E56" s="399" t="s">
        <v>798</v>
      </c>
      <c r="F56" s="399" t="s">
        <v>365</v>
      </c>
      <c r="G56" s="429" t="s">
        <v>276</v>
      </c>
      <c r="H56" s="399" t="s">
        <v>332</v>
      </c>
      <c r="I56" s="396" t="s">
        <v>93</v>
      </c>
      <c r="J56" s="399" t="s">
        <v>326</v>
      </c>
      <c r="K56" s="399" t="s">
        <v>268</v>
      </c>
      <c r="L56" s="429">
        <v>12</v>
      </c>
      <c r="M56" s="420" t="str">
        <f>IF(L56&lt;=0,"",IF(L56&lt;=2,"Muy Baja",IF(L56&lt;=24,"Baja",IF(L56&lt;=500,"Media",IF(L56&lt;=5000,"Alta","Muy Alta")))))</f>
        <v>Baja</v>
      </c>
      <c r="N56" s="423">
        <f>IF(M56="","",IF(M56="Muy Baja",0.2,IF(M56="Baja",0.4,IF(M56="Media",0.6,IF(M56="Alta",0.8,IF(M56="Muy Alta",1,))))))</f>
        <v>0.4</v>
      </c>
      <c r="O56" s="429" t="str">
        <f>+'Tabla Impacto'!BK27</f>
        <v>Catastrófico</v>
      </c>
      <c r="P56" s="420" t="str">
        <f>+O56</f>
        <v>Catastrófico</v>
      </c>
      <c r="Q56" s="423">
        <f t="shared" ref="Q56" si="87">IF(P56="","",IF(P56="Moderado",0.6,IF(P56="Mayor",0.8,IF(P56="Catastrófico",1,))))</f>
        <v>1</v>
      </c>
      <c r="R56" s="430" t="str">
        <f>IF(OR(AND(M56="Muy Baja",P56="Leve"),AND(M56="Muy Baja",P56="Menor"),AND(M56="Baja",P56="Leve")),"Bajo",IF(OR(AND(M56="Muy baja",P56="Moderado"),AND(M56="Baja",P56="Menor"),AND(M56="Baja",P56="Moderado"),AND(M56="Media",P56="Leve"),AND(M56="Media",P56="Menor"),AND(M56="Media",P56="Moderado"),AND(M56="Alta",P56="Leve"),AND(M56="Alta",P56="Menor")),"Moderado",IF(OR(AND(M56="Muy Baja",P56="Mayor"),AND(M56="Baja",P56="Mayor"),AND(M56="Media",P56="Mayor"),AND(M56="Alta",P56="Moderado"),AND(M56="Alta",P56="Mayor"),AND(M56="Muy Alta",P56="Leve"),AND(M56="Muy Alta",P56="Menor"),AND(M56="Muy Alta",P56="Moderado"),AND(M56="Muy Alta",P56="Mayor")),"Alto",IF(OR(AND(M56="Muy Baja",P56="Catastrófico"),AND(M56="Baja",P56="Catastrófico"),AND(M56="Media",P56="Catastrófico"),AND(M56="Alta",P56="Catastrófico"),AND(M56="Muy Alta",P56="Catastrófico")),"Extremo",""))))</f>
        <v>Extremo</v>
      </c>
      <c r="S56" s="120">
        <v>1</v>
      </c>
      <c r="T56" s="246" t="s">
        <v>800</v>
      </c>
      <c r="U56" s="155" t="str">
        <f>IF(OR(V56="Preventivo",V56="Detectivo"),"Probabilidad",IF(V56="Correctivo","Impacto",""))</f>
        <v>Probabilidad</v>
      </c>
      <c r="V56" s="152" t="s">
        <v>11</v>
      </c>
      <c r="W56" s="152" t="s">
        <v>6</v>
      </c>
      <c r="X56" s="273" t="str">
        <f t="shared" si="80"/>
        <v>40%</v>
      </c>
      <c r="Y56" s="152" t="s">
        <v>16</v>
      </c>
      <c r="Z56" s="152" t="s">
        <v>19</v>
      </c>
      <c r="AA56" s="152" t="s">
        <v>84</v>
      </c>
      <c r="AB56" s="103" t="s">
        <v>799</v>
      </c>
      <c r="AC56" s="112">
        <f>IFERROR(IF(U56="Probabilidad",(N56-(+N56*X56)),IF(U56="Impacto",N56,"")),"")</f>
        <v>0.24</v>
      </c>
      <c r="AD56" s="58" t="str">
        <f>IFERROR(IF(AC56="","",IF(AC56&lt;=0.2,"Muy Baja",IF(AC56&lt;=0.4,"Baja",IF(AC56&lt;=0.6,"Media",IF(AC56&lt;=0.8,"Alta","Muy Alta"))))),"")</f>
        <v>Baja</v>
      </c>
      <c r="AE56" s="57">
        <f>+AC56</f>
        <v>0.24</v>
      </c>
      <c r="AF56" s="58" t="str">
        <f>IFERROR(IF(AG56="","",IF(AG56&lt;=0.2,"Leve",IF(AG56&lt;=0.4,"Menor",IF(AG56&lt;=0.6,"Moderado",IF(AG56&lt;=0.8,"Mayor","Catastrófico"))))),"")</f>
        <v>Catastrófico</v>
      </c>
      <c r="AG56" s="57">
        <f>IFERROR(IF(U56="Impacto",(Q56-(+Q56*X56)),IF(U56="Probabilidad",Q56,"")),"")</f>
        <v>1</v>
      </c>
      <c r="AH56" s="59" t="str">
        <f>IFERROR(IF(OR(AND(AD56="Muy Baja",AF56="Leve"),AND(AD56="Muy Baja",AF56="Menor"),AND(AD56="Baja",AF56="Leve")),"Bajo",IF(OR(AND(AD56="Muy baja",AF56="Moderado"),AND(AD56="Baja",AF56="Menor"),AND(AD56="Baja",AF56="Moderado"),AND(AD56="Media",AF56="Leve"),AND(AD56="Media",AF56="Menor"),AND(AD56="Media",AF56="Moderado"),AND(AD56="Alta",AF56="Leve"),AND(AD56="Alta",AF56="Menor")),"Moderado",IF(OR(AND(AD56="Muy Baja",AF56="Mayor"),AND(AD56="Baja",AF56="Mayor"),AND(AD56="Media",AF56="Mayor"),AND(AD56="Alta",AF56="Moderado"),AND(AD56="Alta",AF56="Mayor"),AND(AD56="Muy Alta",AF56="Leve"),AND(AD56="Muy Alta",AF56="Menor"),AND(AD56="Muy Alta",AF56="Moderado"),AND(AD56="Muy Alta",AF56="Mayor")),"Alto",IF(OR(AND(AD56="Muy Baja",AF56="Catastrófico"),AND(AD56="Baja",AF56="Catastrófico"),AND(AD56="Media",AF56="Catastrófico"),AND(AD56="Alta",AF56="Catastrófico"),AND(AD56="Muy Alta",AF56="Catastrófico")),"Extremo","")))),"")</f>
        <v>Extremo</v>
      </c>
      <c r="AI56" s="432" t="str">
        <f>+AH56</f>
        <v>Extremo</v>
      </c>
      <c r="AJ56" s="408" t="s">
        <v>99</v>
      </c>
      <c r="AK56" s="249"/>
      <c r="AL56" s="249"/>
      <c r="AM56" s="249"/>
      <c r="AN56" s="249"/>
      <c r="AO56" s="249"/>
      <c r="AP56" s="103"/>
    </row>
    <row r="57" spans="1:63" ht="149.25" customHeight="1" x14ac:dyDescent="0.2">
      <c r="A57" s="402"/>
      <c r="B57" s="402"/>
      <c r="C57" s="402"/>
      <c r="D57" s="402"/>
      <c r="E57" s="402"/>
      <c r="F57" s="402"/>
      <c r="G57" s="407"/>
      <c r="H57" s="402"/>
      <c r="I57" s="397"/>
      <c r="J57" s="402"/>
      <c r="K57" s="402"/>
      <c r="L57" s="407"/>
      <c r="M57" s="422"/>
      <c r="N57" s="425"/>
      <c r="O57" s="407"/>
      <c r="P57" s="422"/>
      <c r="Q57" s="425"/>
      <c r="R57" s="431"/>
      <c r="S57" s="120">
        <v>2</v>
      </c>
      <c r="T57" s="246" t="s">
        <v>997</v>
      </c>
      <c r="U57" s="155" t="str">
        <f>IF(OR(V57="Preventivo",V57="Detectivo"),"Probabilidad",IF(V57="Correctivo","Impacto",""))</f>
        <v>Probabilidad</v>
      </c>
      <c r="V57" s="61" t="s">
        <v>11</v>
      </c>
      <c r="W57" s="61" t="s">
        <v>6</v>
      </c>
      <c r="X57" s="57" t="str">
        <f t="shared" ref="X57" si="88">IF(AND(V57="Preventivo",W57="Automático"),"50%",IF(AND(V57="Preventivo",W57="Manual"),"40%",IF(AND(V57="Detectivo",W57="Automático"),"40%",IF(AND(V57="Detectivo",W57="Manual"),"30%",IF(AND(V57="Correctivo",W57="Automático"),"35%",IF(AND(V57="Correctivo",W57="Manual"),"25%",""))))))</f>
        <v>40%</v>
      </c>
      <c r="Y57" s="61" t="s">
        <v>16</v>
      </c>
      <c r="Z57" s="61" t="s">
        <v>19</v>
      </c>
      <c r="AA57" s="61" t="s">
        <v>84</v>
      </c>
      <c r="AB57" s="103" t="s">
        <v>996</v>
      </c>
      <c r="AC57" s="285">
        <f>IFERROR(IF(AND(U56="Probabilidad",U57="Probabilidad"),(AE56-(+AE56*X57)),IF(U57="Probabilidad",(N56-(+N56*X57)),IF(U57="Impacto",AE56,""))),"")</f>
        <v>0.14399999999999999</v>
      </c>
      <c r="AD57" s="286" t="str">
        <f t="shared" ref="AD57" si="89">IFERROR(IF(AC57="","",IF(AC57&lt;=0.2,"Muy Baja",IF(AC57&lt;=0.4,"Baja",IF(AC57&lt;=0.6,"Media",IF(AC57&lt;=0.8,"Alta","Muy Alta"))))),"")</f>
        <v>Muy Baja</v>
      </c>
      <c r="AE57" s="153">
        <f t="shared" ref="AE57" si="90">+AC57</f>
        <v>0.14399999999999999</v>
      </c>
      <c r="AF57" s="286" t="str">
        <f t="shared" ref="AF57" si="91">IFERROR(IF(AG57="","",IF(AG57&lt;=0.2,"Leve",IF(AG57&lt;=0.4,"Menor",IF(AG57&lt;=0.6,"Moderado",IF(AG57&lt;=0.8,"Mayor","Catastrófico"))))),"")</f>
        <v>Catastrófico</v>
      </c>
      <c r="AG57" s="153">
        <f>IFERROR(IF(AND(U56="Impacto",U57="Impacto"),(AG56-(+AG56*X57)),IF(U57="Impacto",($Q$52-($Q$52*X57)),IF(U57="Probabilidad",AG56,""))),"")</f>
        <v>1</v>
      </c>
      <c r="AH57" s="279" t="str">
        <f t="shared" ref="AH57" si="92">IFERROR(IF(OR(AND(AD57="Muy Baja",AF57="Leve"),AND(AD57="Muy Baja",AF57="Menor"),AND(AD57="Baja",AF57="Leve")),"Bajo",IF(OR(AND(AD57="Muy baja",AF57="Moderado"),AND(AD57="Baja",AF57="Menor"),AND(AD57="Baja",AF57="Moderado"),AND(AD57="Media",AF57="Leve"),AND(AD57="Media",AF57="Menor"),AND(AD57="Media",AF57="Moderado"),AND(AD57="Alta",AF57="Leve"),AND(AD57="Alta",AF57="Menor")),"Moderado",IF(OR(AND(AD57="Muy Baja",AF57="Mayor"),AND(AD57="Baja",AF57="Mayor"),AND(AD57="Media",AF57="Mayor"),AND(AD57="Alta",AF57="Moderado"),AND(AD57="Alta",AF57="Mayor"),AND(AD57="Muy Alta",AF57="Leve"),AND(AD57="Muy Alta",AF57="Menor"),AND(AD57="Muy Alta",AF57="Moderado"),AND(AD57="Muy Alta",AF57="Mayor")),"Alto",IF(OR(AND(AD57="Muy Baja",AF57="Catastrófico"),AND(AD57="Baja",AF57="Catastrófico"),AND(AD57="Media",AF57="Catastrófico"),AND(AD57="Alta",AF57="Catastrófico"),AND(AD57="Muy Alta",AF57="Catastrófico")),"Extremo","")))),"")</f>
        <v>Extremo</v>
      </c>
      <c r="AI57" s="433"/>
      <c r="AJ57" s="410"/>
      <c r="AK57" s="249"/>
      <c r="AL57" s="249"/>
      <c r="AM57" s="249"/>
      <c r="AN57" s="249"/>
      <c r="AO57" s="249"/>
      <c r="AP57" s="103"/>
    </row>
    <row r="58" spans="1:63" s="110" customFormat="1" ht="156" customHeight="1" x14ac:dyDescent="0.2">
      <c r="A58" s="401" t="s">
        <v>772</v>
      </c>
      <c r="B58" s="398" t="s">
        <v>252</v>
      </c>
      <c r="C58" s="429" t="s">
        <v>947</v>
      </c>
      <c r="D58" s="398" t="s">
        <v>244</v>
      </c>
      <c r="E58" s="444" t="s">
        <v>218</v>
      </c>
      <c r="F58" s="398" t="s">
        <v>355</v>
      </c>
      <c r="G58" s="396" t="s">
        <v>258</v>
      </c>
      <c r="H58" s="396" t="s">
        <v>332</v>
      </c>
      <c r="I58" s="398" t="s">
        <v>93</v>
      </c>
      <c r="J58" s="399" t="s">
        <v>330</v>
      </c>
      <c r="K58" s="398" t="s">
        <v>95</v>
      </c>
      <c r="L58" s="403">
        <v>60</v>
      </c>
      <c r="M58" s="445" t="str">
        <f>IF(L58&lt;=0,"",IF(L58&lt;=2,"Muy Baja",IF(L58&lt;=24,"Baja",IF(L58&lt;=500,"Media",IF(L58&lt;=5000,"Alta","Muy Alta")))))</f>
        <v>Media</v>
      </c>
      <c r="N58" s="446">
        <f>IF(M58="","",IF(M58="Muy Baja",0.2,IF(M58="Baja",0.4,IF(M58="Media",0.6,IF(M58="Alta",0.8,IF(M58="Muy Alta",1,))))))</f>
        <v>0.6</v>
      </c>
      <c r="O58" s="398" t="str">
        <f>+'Tabla Impacto'!AS27</f>
        <v>Catastrófico</v>
      </c>
      <c r="P58" s="445" t="str">
        <f>+O58</f>
        <v>Catastrófico</v>
      </c>
      <c r="Q58" s="423">
        <f t="shared" si="5"/>
        <v>1</v>
      </c>
      <c r="R58" s="430" t="str">
        <f t="shared" si="86"/>
        <v>Extremo</v>
      </c>
      <c r="S58" s="120">
        <v>1</v>
      </c>
      <c r="T58" s="113" t="s">
        <v>382</v>
      </c>
      <c r="U58" s="111" t="str">
        <f>IF(OR(V58="Preventivo",V58="Detectivo"),"Probabilidad",IF(V58="Correctivo","Impacto",""))</f>
        <v>Probabilidad</v>
      </c>
      <c r="V58" s="61" t="s">
        <v>11</v>
      </c>
      <c r="W58" s="61" t="s">
        <v>6</v>
      </c>
      <c r="X58" s="57" t="str">
        <f t="shared" si="80"/>
        <v>40%</v>
      </c>
      <c r="Y58" s="61" t="s">
        <v>16</v>
      </c>
      <c r="Z58" s="61" t="s">
        <v>19</v>
      </c>
      <c r="AA58" s="61" t="s">
        <v>84</v>
      </c>
      <c r="AB58" s="54" t="s">
        <v>314</v>
      </c>
      <c r="AC58" s="112">
        <f>IFERROR(IF(U58="Probabilidad",(N58-(+N58*X58)),IF(U58="Impacto",N58,"")),"")</f>
        <v>0.36</v>
      </c>
      <c r="AD58" s="58" t="str">
        <f>IFERROR(IF(AC58="","",IF(AC58&lt;=0.2,"Muy Baja",IF(AC58&lt;=0.4,"Baja",IF(AC58&lt;=0.6,"Media",IF(AC58&lt;=0.8,"Alta","Muy Alta"))))),"")</f>
        <v>Baja</v>
      </c>
      <c r="AE58" s="57">
        <f>+AC58</f>
        <v>0.36</v>
      </c>
      <c r="AF58" s="58" t="str">
        <f>IFERROR(IF(AG58="","",IF(AG58&lt;=0.2,"Leve",IF(AG58&lt;=0.4,"Menor",IF(AG58&lt;=0.6,"Moderado",IF(AG58&lt;=0.8,"Mayor","Catastrófico"))))),"")</f>
        <v>Catastrófico</v>
      </c>
      <c r="AG58" s="57">
        <f>IFERROR(IF(U58="Impacto",(Q58-(+Q58*X58)),IF(U58="Probabilidad",Q58,"")),"")</f>
        <v>1</v>
      </c>
      <c r="AH58" s="59" t="str">
        <f t="shared" si="81"/>
        <v>Extremo</v>
      </c>
      <c r="AI58" s="436" t="str">
        <f>IFERROR(IF(OR(AND(AD59="Muy Baja",AF59="Leve"),AND(AD59="Muy Baja",AF59="Menor"),AND(AD59="Baja",AF59="Leve")),"Bajo",IF(OR(AND(AD59="Muy baja",AF59="Moderado"),AND(AD59="Baja",AF59="Menor"),AND(AD59="Baja",AF59="Moderado"),AND(AD59="Media",AF59="Leve"),AND(AD59="Media",AF59="Menor"),AND(AD59="Media",AF59="Moderado"),AND(AD59="Alta",AF59="Leve"),AND(AD59="Alta",AF59="Menor")),"Moderado",IF(OR(AND(AD59="Muy Baja",AF59="Mayor"),AND(AD59="Baja",AF59="Mayor"),AND(AD59="Media",AF59="Mayor"),AND(AD59="Alta",AF59="Moderado"),AND(AD59="Alta",AF59="Mayor"),AND(AD59="Muy Alta",AF59="Leve"),AND(AD59="Muy Alta",AF59="Menor"),AND(AD59="Muy Alta",AF59="Moderado"),AND(AD59="Muy Alta",AF59="Mayor")),"Alto",IF(OR(AND(AD59="Muy Baja",AF59="Catastrófico"),AND(AD59="Baja",AF59="Catastrófico"),AND(AD59="Media",AF59="Catastrófico"),AND(AD59="Alta",AF59="Catastrófico"),AND(AD59="Muy Alta",AF59="Catastrófico")),"Extremo","")))),"")</f>
        <v>Extremo</v>
      </c>
      <c r="AJ58" s="437" t="s">
        <v>99</v>
      </c>
      <c r="AK58" s="398" t="s">
        <v>222</v>
      </c>
      <c r="AL58" s="398" t="s">
        <v>223</v>
      </c>
      <c r="AM58" s="468" t="s">
        <v>892</v>
      </c>
      <c r="AN58" s="469" t="s">
        <v>194</v>
      </c>
      <c r="AO58" s="398" t="s">
        <v>224</v>
      </c>
      <c r="AP58" s="403" t="s">
        <v>37</v>
      </c>
      <c r="AQ58" s="56"/>
      <c r="AR58" s="56"/>
      <c r="AS58" s="56"/>
      <c r="AT58" s="56"/>
      <c r="AU58" s="56"/>
      <c r="AV58" s="56"/>
      <c r="AW58" s="56"/>
      <c r="AX58" s="56"/>
      <c r="AY58" s="56"/>
      <c r="AZ58" s="56"/>
      <c r="BA58" s="56"/>
      <c r="BB58" s="56"/>
      <c r="BC58" s="56"/>
      <c r="BD58" s="56"/>
      <c r="BE58" s="56"/>
      <c r="BF58" s="56"/>
      <c r="BG58" s="56"/>
      <c r="BH58" s="56"/>
      <c r="BI58" s="56"/>
      <c r="BJ58" s="56"/>
      <c r="BK58" s="301"/>
    </row>
    <row r="59" spans="1:63" ht="110.25" customHeight="1" x14ac:dyDescent="0.2">
      <c r="A59" s="401"/>
      <c r="B59" s="398"/>
      <c r="C59" s="407"/>
      <c r="D59" s="398"/>
      <c r="E59" s="444"/>
      <c r="F59" s="398"/>
      <c r="G59" s="397"/>
      <c r="H59" s="397"/>
      <c r="I59" s="398"/>
      <c r="J59" s="402"/>
      <c r="K59" s="398"/>
      <c r="L59" s="403"/>
      <c r="M59" s="445"/>
      <c r="N59" s="446"/>
      <c r="O59" s="398"/>
      <c r="P59" s="445"/>
      <c r="Q59" s="425"/>
      <c r="R59" s="431"/>
      <c r="S59" s="276">
        <v>2</v>
      </c>
      <c r="T59" s="248" t="s">
        <v>264</v>
      </c>
      <c r="U59" s="284" t="str">
        <f t="shared" ref="U59:U60" si="93">IF(OR(V59="Preventivo",V59="Detectivo"),"Probabilidad",IF(V59="Correctivo","Impacto",""))</f>
        <v>Probabilidad</v>
      </c>
      <c r="V59" s="152" t="s">
        <v>11</v>
      </c>
      <c r="W59" s="152" t="s">
        <v>6</v>
      </c>
      <c r="X59" s="153" t="str">
        <f t="shared" si="80"/>
        <v>40%</v>
      </c>
      <c r="Y59" s="152" t="s">
        <v>16</v>
      </c>
      <c r="Z59" s="152" t="s">
        <v>19</v>
      </c>
      <c r="AA59" s="152" t="s">
        <v>84</v>
      </c>
      <c r="AB59" s="248" t="s">
        <v>253</v>
      </c>
      <c r="AC59" s="285">
        <f>IFERROR(IF(AND(U58="Probabilidad",U59="Probabilidad"),(AE58-(+AE58*X59)),IF(U59="Probabilidad",(N58-(+N58*X59)),IF(U59="Impacto",AE58,""))),"")</f>
        <v>0.216</v>
      </c>
      <c r="AD59" s="286" t="str">
        <f t="shared" ref="AD59:AD60" si="94">IFERROR(IF(AC59="","",IF(AC59&lt;=0.2,"Muy Baja",IF(AC59&lt;=0.4,"Baja",IF(AC59&lt;=0.6,"Media",IF(AC59&lt;=0.8,"Alta","Muy Alta"))))),"")</f>
        <v>Baja</v>
      </c>
      <c r="AE59" s="153">
        <f t="shared" ref="AE59:AE60" si="95">+AC59</f>
        <v>0.216</v>
      </c>
      <c r="AF59" s="286" t="str">
        <f t="shared" ref="AF59" si="96">IFERROR(IF(AG59="","",IF(AG59&lt;=0.2,"Leve",IF(AG59&lt;=0.4,"Menor",IF(AG59&lt;=0.6,"Moderado",IF(AG59&lt;=0.8,"Mayor","Catastrófico"))))),"")</f>
        <v>Catastrófico</v>
      </c>
      <c r="AG59" s="153">
        <f>IFERROR(IF(AND(U58="Impacto",U59="Impacto"),(AG58-(+AG58*X59)),IF(U59="Impacto",($Q$58-(+$Q$58*X59)),IF(U59="Probabilidad",AG58,""))),"")</f>
        <v>1</v>
      </c>
      <c r="AH59" s="279" t="str">
        <f t="shared" si="81"/>
        <v>Extremo</v>
      </c>
      <c r="AI59" s="436"/>
      <c r="AJ59" s="437"/>
      <c r="AK59" s="398"/>
      <c r="AL59" s="398"/>
      <c r="AM59" s="468"/>
      <c r="AN59" s="469"/>
      <c r="AO59" s="398"/>
      <c r="AP59" s="403"/>
    </row>
    <row r="60" spans="1:63" ht="190.5" customHeight="1" x14ac:dyDescent="0.2">
      <c r="A60" s="246" t="s">
        <v>775</v>
      </c>
      <c r="B60" s="246" t="s">
        <v>265</v>
      </c>
      <c r="C60" s="246" t="s">
        <v>953</v>
      </c>
      <c r="D60" s="246" t="s">
        <v>361</v>
      </c>
      <c r="E60" s="246" t="s">
        <v>274</v>
      </c>
      <c r="F60" s="246" t="s">
        <v>362</v>
      </c>
      <c r="G60" s="128" t="s">
        <v>759</v>
      </c>
      <c r="H60" s="246" t="s">
        <v>332</v>
      </c>
      <c r="I60" s="129" t="s">
        <v>94</v>
      </c>
      <c r="J60" s="246" t="s">
        <v>324</v>
      </c>
      <c r="K60" s="253" t="s">
        <v>268</v>
      </c>
      <c r="L60" s="130">
        <v>35</v>
      </c>
      <c r="M60" s="119" t="str">
        <f t="shared" ref="M60" si="97">IF(L60&lt;=0,"",IF(L60&lt;=2,"Muy Baja",IF(L60&lt;=24,"Baja",IF(L60&lt;=500,"Media",IF(L60&lt;=5000,"Alta","Muy Alta")))))</f>
        <v>Media</v>
      </c>
      <c r="N60" s="132">
        <f t="shared" ref="N60" si="98">IF(M60="","",IF(M60="Muy Baja",0.2,IF(M60="Baja",0.4,IF(M60="Media",0.6,IF(M60="Alta",0.8,IF(M60="Muy Alta",1,))))))</f>
        <v>0.6</v>
      </c>
      <c r="O60" s="270" t="str">
        <f>+'Tabla Impacto'!BE27</f>
        <v>Moderado</v>
      </c>
      <c r="P60" s="119" t="str">
        <f t="shared" ref="P60" si="99">+O60</f>
        <v>Moderado</v>
      </c>
      <c r="Q60" s="133">
        <f t="shared" si="5"/>
        <v>0.6</v>
      </c>
      <c r="R60" s="151" t="str">
        <f t="shared" ref="R60" si="100">IF(OR(AND(M60="Muy Baja",P60="Leve"),AND(M60="Muy Baja",P60="Menor"),AND(M60="Baja",P60="Leve")),"Bajo",IF(OR(AND(M60="Muy baja",P60="Moderado"),AND(M60="Baja",P60="Menor"),AND(M60="Baja",P60="Moderado"),AND(M60="Media",P60="Leve"),AND(M60="Media",P60="Menor"),AND(M60="Media",P60="Moderado"),AND(M60="Alta",P60="Leve"),AND(M60="Alta",P60="Menor")),"Moderado",IF(OR(AND(M60="Muy Baja",P60="Mayor"),AND(M60="Baja",P60="Mayor"),AND(M60="Media",P60="Mayor"),AND(M60="Alta",P60="Moderado"),AND(M60="Alta",P60="Mayor"),AND(M60="Muy Alta",P60="Leve"),AND(M60="Muy Alta",P60="Menor"),AND(M60="Muy Alta",P60="Moderado"),AND(M60="Muy Alta",P60="Mayor")),"Alto",IF(OR(AND(M60="Muy Baja",P60="Catastrófico"),AND(M60="Baja",P60="Catastrófico"),AND(M60="Media",P60="Catastrófico"),AND(M60="Alta",P60="Catastrófico"),AND(M60="Muy Alta",P60="Catastrófico")),"Extremo",""))))</f>
        <v>Moderado</v>
      </c>
      <c r="S60" s="62">
        <v>1</v>
      </c>
      <c r="T60" s="264" t="s">
        <v>992</v>
      </c>
      <c r="U60" s="111" t="str">
        <f t="shared" si="93"/>
        <v>Probabilidad</v>
      </c>
      <c r="V60" s="154" t="s">
        <v>11</v>
      </c>
      <c r="W60" s="154" t="s">
        <v>6</v>
      </c>
      <c r="X60" s="57" t="str">
        <f t="shared" ref="X60" si="101">IF(AND(V60="Preventivo",W60="Automático"),"50%",IF(AND(V60="Preventivo",W60="Manual"),"40%",IF(AND(V60="Detectivo",W60="Automático"),"40%",IF(AND(V60="Detectivo",W60="Manual"),"30%",IF(AND(V60="Correctivo",W60="Automático"),"35%",IF(AND(V60="Correctivo",W60="Manual"),"25%",""))))))</f>
        <v>40%</v>
      </c>
      <c r="Y60" s="154" t="s">
        <v>16</v>
      </c>
      <c r="Z60" s="154" t="s">
        <v>19</v>
      </c>
      <c r="AA60" s="154" t="s">
        <v>84</v>
      </c>
      <c r="AB60" s="246" t="s">
        <v>307</v>
      </c>
      <c r="AC60" s="112">
        <f t="shared" ref="AC60" si="102">IFERROR(IF(U60="Probabilidad",(N60-(+N60*X60)),IF(U60="Impacto",N60,"")),"")</f>
        <v>0.36</v>
      </c>
      <c r="AD60" s="58" t="str">
        <f t="shared" si="94"/>
        <v>Baja</v>
      </c>
      <c r="AE60" s="57">
        <f t="shared" si="95"/>
        <v>0.36</v>
      </c>
      <c r="AF60" s="58" t="str">
        <f>IFERROR(IF(AG60="","",IF(AG60&lt;=0.2,"Leve",IF(AG60&lt;=0.4,"Menor",IF(AG60&lt;=0.6,"Moderado",IF(AG60&lt;=0.8,"Mayor","Catastrófico"))))),"")</f>
        <v>Moderado</v>
      </c>
      <c r="AG60" s="57">
        <f t="shared" ref="AG60" si="103">IFERROR(IF(U60="Impacto",(Q60-(+Q60*X60)),IF(U60="Probabilidad",Q60,"")),"")</f>
        <v>0.6</v>
      </c>
      <c r="AH60" s="59" t="str">
        <f t="shared" ref="AH60" si="104">IFERROR(IF(OR(AND(AD60="Muy Baja",AF60="Leve"),AND(AD60="Muy Baja",AF60="Menor"),AND(AD60="Baja",AF60="Leve")),"Bajo",IF(OR(AND(AD60="Muy baja",AF60="Moderado"),AND(AD60="Baja",AF60="Menor"),AND(AD60="Baja",AF60="Moderado"),AND(AD60="Media",AF60="Leve"),AND(AD60="Media",AF60="Menor"),AND(AD60="Media",AF60="Moderado"),AND(AD60="Alta",AF60="Leve"),AND(AD60="Alta",AF60="Menor")),"Moderado",IF(OR(AND(AD60="Muy Baja",AF60="Mayor"),AND(AD60="Baja",AF60="Mayor"),AND(AD60="Media",AF60="Mayor"),AND(AD60="Alta",AF60="Moderado"),AND(AD60="Alta",AF60="Mayor"),AND(AD60="Muy Alta",AF60="Leve"),AND(AD60="Muy Alta",AF60="Menor"),AND(AD60="Muy Alta",AF60="Moderado"),AND(AD60="Muy Alta",AF60="Mayor")),"Alto",IF(OR(AND(AD60="Muy Baja",AF60="Catastrófico"),AND(AD60="Baja",AF60="Catastrófico"),AND(AD60="Media",AF60="Catastrófico"),AND(AD60="Alta",AF60="Catastrófico"),AND(AD60="Muy Alta",AF60="Catastrófico")),"Extremo","")))),"")</f>
        <v>Moderado</v>
      </c>
      <c r="AI60" s="59" t="str">
        <f t="shared" ref="AI60" si="105">+AH60</f>
        <v>Moderado</v>
      </c>
      <c r="AJ60" s="154" t="s">
        <v>99</v>
      </c>
      <c r="AK60" s="645"/>
      <c r="AL60" s="249"/>
      <c r="AM60" s="249"/>
      <c r="AN60" s="249"/>
      <c r="AO60" s="249"/>
      <c r="AP60" s="103"/>
    </row>
    <row r="61" spans="1:63" ht="202.5" customHeight="1" x14ac:dyDescent="0.2">
      <c r="A61" s="103" t="s">
        <v>823</v>
      </c>
      <c r="B61" s="103" t="s">
        <v>824</v>
      </c>
      <c r="C61" s="120" t="s">
        <v>964</v>
      </c>
      <c r="D61" s="103" t="s">
        <v>825</v>
      </c>
      <c r="E61" s="103" t="s">
        <v>826</v>
      </c>
      <c r="F61" s="103" t="s">
        <v>838</v>
      </c>
      <c r="G61" s="120" t="s">
        <v>802</v>
      </c>
      <c r="H61" s="103" t="s">
        <v>803</v>
      </c>
      <c r="I61" s="103" t="s">
        <v>88</v>
      </c>
      <c r="J61" s="103" t="s">
        <v>832</v>
      </c>
      <c r="K61" s="103" t="s">
        <v>834</v>
      </c>
      <c r="L61" s="120">
        <v>200</v>
      </c>
      <c r="M61" s="119" t="str">
        <f t="shared" ref="M61" si="106">IF(L61&lt;=0,"",IF(L61&lt;=2,"Muy Baja",IF(L61&lt;=24,"Baja",IF(L61&lt;=500,"Media",IF(L61&lt;=5000,"Alta","Muy Alta")))))</f>
        <v>Media</v>
      </c>
      <c r="N61" s="132">
        <f t="shared" ref="N61" si="107">IF(M61="","",IF(M61="Muy Baja",0.2,IF(M61="Baja",0.4,IF(M61="Media",0.6,IF(M61="Alta",0.8,IF(M61="Muy Alta",1,))))))</f>
        <v>0.6</v>
      </c>
      <c r="O61" s="117" t="str">
        <f>+'Tabla Impacto'!CC27</f>
        <v>Mayor</v>
      </c>
      <c r="P61" s="119" t="str">
        <f t="shared" ref="P61" si="108">+O61</f>
        <v>Mayor</v>
      </c>
      <c r="Q61" s="132">
        <f t="shared" ref="Q61" si="109">IF(P61="","",IF(P61="Moderado",0.6,IF(P61="Mayor",0.8,IF(P61="Catastrófico",1,))))</f>
        <v>0.8</v>
      </c>
      <c r="R61" s="268" t="str">
        <f t="shared" ref="R61" si="110">IF(OR(AND(M61="Muy Baja",P61="Leve"),AND(M61="Muy Baja",P61="Menor"),AND(M61="Baja",P61="Leve")),"Bajo",IF(OR(AND(M61="Muy baja",P61="Moderado"),AND(M61="Baja",P61="Menor"),AND(M61="Baja",P61="Moderado"),AND(M61="Media",P61="Leve"),AND(M61="Media",P61="Menor"),AND(M61="Media",P61="Moderado"),AND(M61="Alta",P61="Leve"),AND(M61="Alta",P61="Menor")),"Moderado",IF(OR(AND(M61="Muy Baja",P61="Mayor"),AND(M61="Baja",P61="Mayor"),AND(M61="Media",P61="Mayor"),AND(M61="Alta",P61="Moderado"),AND(M61="Alta",P61="Mayor"),AND(M61="Muy Alta",P61="Leve"),AND(M61="Muy Alta",P61="Menor"),AND(M61="Muy Alta",P61="Moderado"),AND(M61="Muy Alta",P61="Mayor")),"Alto",IF(OR(AND(M61="Muy Baja",P61="Catastrófico"),AND(M61="Baja",P61="Catastrófico"),AND(M61="Media",P61="Catastrófico"),AND(M61="Alta",P61="Catastrófico"),AND(M61="Muy Alta",P61="Catastrófico")),"Extremo",""))))</f>
        <v>Alto</v>
      </c>
      <c r="S61" s="120">
        <v>1</v>
      </c>
      <c r="T61" s="250" t="s">
        <v>840</v>
      </c>
      <c r="U61" s="111" t="str">
        <f>IF(OR(V61="Preventivo",V61="Detectivo"),"Probabilidad",IF(V61="Correctivo","Impacto",""))</f>
        <v>Probabilidad</v>
      </c>
      <c r="V61" s="61" t="s">
        <v>11</v>
      </c>
      <c r="W61" s="61" t="s">
        <v>6</v>
      </c>
      <c r="X61" s="57" t="str">
        <f t="shared" ref="X61" si="111">IF(AND(V61="Preventivo",W61="Automático"),"50%",IF(AND(V61="Preventivo",W61="Manual"),"40%",IF(AND(V61="Detectivo",W61="Automático"),"40%",IF(AND(V61="Detectivo",W61="Manual"),"30%",IF(AND(V61="Correctivo",W61="Automático"),"35%",IF(AND(V61="Correctivo",W61="Manual"),"25%",""))))))</f>
        <v>40%</v>
      </c>
      <c r="Y61" s="61" t="s">
        <v>17</v>
      </c>
      <c r="Z61" s="61" t="s">
        <v>19</v>
      </c>
      <c r="AA61" s="61" t="s">
        <v>84</v>
      </c>
      <c r="AB61" s="250" t="s">
        <v>839</v>
      </c>
      <c r="AC61" s="112">
        <f t="shared" ref="AC61" si="112">IFERROR(IF(U61="Probabilidad",(N61-(+N61*X61)),IF(U61="Impacto",N61,"")),"")</f>
        <v>0.36</v>
      </c>
      <c r="AD61" s="58" t="str">
        <f t="shared" ref="AD61" si="113">IFERROR(IF(AC61="","",IF(AC61&lt;=0.2,"Muy Baja",IF(AC61&lt;=0.4,"Baja",IF(AC61&lt;=0.6,"Media",IF(AC61&lt;=0.8,"Alta","Muy Alta"))))),"")</f>
        <v>Baja</v>
      </c>
      <c r="AE61" s="57">
        <f t="shared" ref="AE61" si="114">+AC61</f>
        <v>0.36</v>
      </c>
      <c r="AF61" s="58" t="str">
        <f t="shared" ref="AF61" si="115">IFERROR(IF(AG61="","",IF(AG61&lt;=0.2,"Leve",IF(AG61&lt;=0.4,"Menor",IF(AG61&lt;=0.6,"Moderado",IF(AG61&lt;=0.8,"Mayor","Catastrófico"))))),"")</f>
        <v>Mayor</v>
      </c>
      <c r="AG61" s="57">
        <f t="shared" ref="AG61" si="116">IFERROR(IF(U61="Impacto",(Q61-(+Q61*X61)),IF(U61="Probabilidad",Q61,"")),"")</f>
        <v>0.8</v>
      </c>
      <c r="AH61" s="59" t="str">
        <f t="shared" ref="AH61" si="117">IFERROR(IF(OR(AND(AD61="Muy Baja",AF61="Leve"),AND(AD61="Muy Baja",AF61="Menor"),AND(AD61="Baja",AF61="Leve")),"Bajo",IF(OR(AND(AD61="Muy baja",AF61="Moderado"),AND(AD61="Baja",AF61="Menor"),AND(AD61="Baja",AF61="Moderado"),AND(AD61="Media",AF61="Leve"),AND(AD61="Media",AF61="Menor"),AND(AD61="Media",AF61="Moderado"),AND(AD61="Alta",AF61="Leve"),AND(AD61="Alta",AF61="Menor")),"Moderado",IF(OR(AND(AD61="Muy Baja",AF61="Mayor"),AND(AD61="Baja",AF61="Mayor"),AND(AD61="Media",AF61="Mayor"),AND(AD61="Alta",AF61="Moderado"),AND(AD61="Alta",AF61="Mayor"),AND(AD61="Muy Alta",AF61="Leve"),AND(AD61="Muy Alta",AF61="Menor"),AND(AD61="Muy Alta",AF61="Moderado"),AND(AD61="Muy Alta",AF61="Mayor")),"Alto",IF(OR(AND(AD61="Muy Baja",AF61="Catastrófico"),AND(AD61="Baja",AF61="Catastrófico"),AND(AD61="Media",AF61="Catastrófico"),AND(AD61="Alta",AF61="Catastrófico"),AND(AD61="Muy Alta",AF61="Catastrófico")),"Extremo","")))),"")</f>
        <v>Alto</v>
      </c>
      <c r="AI61" s="59" t="str">
        <f t="shared" ref="AI61" si="118">+AH61</f>
        <v>Alto</v>
      </c>
      <c r="AJ61" s="61" t="s">
        <v>99</v>
      </c>
      <c r="AK61" s="103" t="s">
        <v>843</v>
      </c>
      <c r="AL61" s="120" t="s">
        <v>844</v>
      </c>
      <c r="AM61" s="160" t="s">
        <v>845</v>
      </c>
      <c r="AN61" s="117" t="s">
        <v>194</v>
      </c>
      <c r="AO61" s="103" t="s">
        <v>846</v>
      </c>
      <c r="AP61" s="160" t="s">
        <v>37</v>
      </c>
    </row>
  </sheetData>
  <dataConsolidate/>
  <mergeCells count="334">
    <mergeCell ref="AP48:AP49"/>
    <mergeCell ref="AP52:AP53"/>
    <mergeCell ref="AP45:AP46"/>
    <mergeCell ref="AJ56:AJ57"/>
    <mergeCell ref="R56:R57"/>
    <mergeCell ref="Q56:Q57"/>
    <mergeCell ref="P56:P57"/>
    <mergeCell ref="O56:O57"/>
    <mergeCell ref="N56:N57"/>
    <mergeCell ref="M56:M57"/>
    <mergeCell ref="L56:L57"/>
    <mergeCell ref="K56:K57"/>
    <mergeCell ref="P40:P42"/>
    <mergeCell ref="H38:H39"/>
    <mergeCell ref="J38:J39"/>
    <mergeCell ref="L48:L49"/>
    <mergeCell ref="H35:H36"/>
    <mergeCell ref="J35:J36"/>
    <mergeCell ref="H18:H19"/>
    <mergeCell ref="J18:J19"/>
    <mergeCell ref="I40:I42"/>
    <mergeCell ref="H40:H42"/>
    <mergeCell ref="J40:J42"/>
    <mergeCell ref="L38:L39"/>
    <mergeCell ref="M38:M39"/>
    <mergeCell ref="O45:O46"/>
    <mergeCell ref="P45:P46"/>
    <mergeCell ref="N38:N39"/>
    <mergeCell ref="O38:O39"/>
    <mergeCell ref="P38:P39"/>
    <mergeCell ref="J45:J46"/>
    <mergeCell ref="L40:L42"/>
    <mergeCell ref="M40:M42"/>
    <mergeCell ref="N40:N42"/>
    <mergeCell ref="O40:O42"/>
    <mergeCell ref="F9:F10"/>
    <mergeCell ref="F38:F39"/>
    <mergeCell ref="F58:F59"/>
    <mergeCell ref="B35:B36"/>
    <mergeCell ref="F35:F36"/>
    <mergeCell ref="F18:F19"/>
    <mergeCell ref="B40:B42"/>
    <mergeCell ref="F40:F42"/>
    <mergeCell ref="B38:B39"/>
    <mergeCell ref="K52:K53"/>
    <mergeCell ref="E52:E53"/>
    <mergeCell ref="D52:D53"/>
    <mergeCell ref="I52:I53"/>
    <mergeCell ref="B9:B10"/>
    <mergeCell ref="O9:O10"/>
    <mergeCell ref="E35:E36"/>
    <mergeCell ref="D56:D57"/>
    <mergeCell ref="J56:J57"/>
    <mergeCell ref="I56:I57"/>
    <mergeCell ref="H56:H57"/>
    <mergeCell ref="AO41:AO42"/>
    <mergeCell ref="AP41:AP42"/>
    <mergeCell ref="AM41:AM42"/>
    <mergeCell ref="AN41:AN42"/>
    <mergeCell ref="AJ45:AJ46"/>
    <mergeCell ref="AO52:AO53"/>
    <mergeCell ref="AJ58:AJ59"/>
    <mergeCell ref="AK58:AK59"/>
    <mergeCell ref="AL58:AL59"/>
    <mergeCell ref="AM58:AM59"/>
    <mergeCell ref="AN58:AN59"/>
    <mergeCell ref="AL52:AL53"/>
    <mergeCell ref="AM52:AM53"/>
    <mergeCell ref="AN52:AN53"/>
    <mergeCell ref="AJ52:AJ53"/>
    <mergeCell ref="AK52:AK53"/>
    <mergeCell ref="AK41:AK42"/>
    <mergeCell ref="AL41:AL42"/>
    <mergeCell ref="AJ48:AJ49"/>
    <mergeCell ref="AK48:AK49"/>
    <mergeCell ref="AL48:AL49"/>
    <mergeCell ref="AM48:AM49"/>
    <mergeCell ref="AN48:AN49"/>
    <mergeCell ref="AO48:AO49"/>
    <mergeCell ref="AK18:AK19"/>
    <mergeCell ref="AL18:AL19"/>
    <mergeCell ref="AM18:AM19"/>
    <mergeCell ref="AN18:AN19"/>
    <mergeCell ref="AO18:AO19"/>
    <mergeCell ref="AP18:AP19"/>
    <mergeCell ref="AO38:AO39"/>
    <mergeCell ref="AP38:AP39"/>
    <mergeCell ref="AJ38:AJ39"/>
    <mergeCell ref="AK38:AK39"/>
    <mergeCell ref="AL38:AL39"/>
    <mergeCell ref="AM38:AM39"/>
    <mergeCell ref="AN38:AN39"/>
    <mergeCell ref="AK6:AP6"/>
    <mergeCell ref="A6:L6"/>
    <mergeCell ref="M6:R6"/>
    <mergeCell ref="AC6:AJ6"/>
    <mergeCell ref="T7:T8"/>
    <mergeCell ref="Q9:Q10"/>
    <mergeCell ref="R9:R10"/>
    <mergeCell ref="C9:C10"/>
    <mergeCell ref="K9:K10"/>
    <mergeCell ref="C7:C8"/>
    <mergeCell ref="I7:I8"/>
    <mergeCell ref="O7:O8"/>
    <mergeCell ref="P7:P8"/>
    <mergeCell ref="P9:P10"/>
    <mergeCell ref="S6:AB6"/>
    <mergeCell ref="V7:AB7"/>
    <mergeCell ref="AP7:AP8"/>
    <mergeCell ref="AO7:AO8"/>
    <mergeCell ref="AN7:AN8"/>
    <mergeCell ref="Q7:Q8"/>
    <mergeCell ref="AM7:AM8"/>
    <mergeCell ref="AI7:AI8"/>
    <mergeCell ref="AF7:AF8"/>
    <mergeCell ref="AD7:AD8"/>
    <mergeCell ref="B7:B8"/>
    <mergeCell ref="AL7:AL8"/>
    <mergeCell ref="AJ7:AJ8"/>
    <mergeCell ref="S7:S8"/>
    <mergeCell ref="AG7:AG8"/>
    <mergeCell ref="AC7:AC8"/>
    <mergeCell ref="AK7:AK8"/>
    <mergeCell ref="U7:U8"/>
    <mergeCell ref="D7:D8"/>
    <mergeCell ref="E7:E8"/>
    <mergeCell ref="AH7:AH8"/>
    <mergeCell ref="K7:K8"/>
    <mergeCell ref="F7:F8"/>
    <mergeCell ref="G7:G8"/>
    <mergeCell ref="H7:H8"/>
    <mergeCell ref="L7:L8"/>
    <mergeCell ref="M7:M8"/>
    <mergeCell ref="N7:N8"/>
    <mergeCell ref="AE7:AE8"/>
    <mergeCell ref="R7:R8"/>
    <mergeCell ref="AJ9:AJ10"/>
    <mergeCell ref="H9:H10"/>
    <mergeCell ref="J9:J10"/>
    <mergeCell ref="L35:L36"/>
    <mergeCell ref="M35:M36"/>
    <mergeCell ref="N35:N36"/>
    <mergeCell ref="Q18:Q19"/>
    <mergeCell ref="R18:R19"/>
    <mergeCell ref="L18:L19"/>
    <mergeCell ref="M18:M19"/>
    <mergeCell ref="N18:N19"/>
    <mergeCell ref="O18:O19"/>
    <mergeCell ref="P18:P19"/>
    <mergeCell ref="I9:I10"/>
    <mergeCell ref="Q13:Q16"/>
    <mergeCell ref="R13:R16"/>
    <mergeCell ref="AI13:AI16"/>
    <mergeCell ref="AI9:AI10"/>
    <mergeCell ref="AI18:AI19"/>
    <mergeCell ref="AJ18:AJ19"/>
    <mergeCell ref="L9:L10"/>
    <mergeCell ref="M9:M10"/>
    <mergeCell ref="N9:N10"/>
    <mergeCell ref="R38:R39"/>
    <mergeCell ref="O35:O36"/>
    <mergeCell ref="P35:P36"/>
    <mergeCell ref="Q35:Q36"/>
    <mergeCell ref="R35:R36"/>
    <mergeCell ref="AI35:AI36"/>
    <mergeCell ref="AJ35:AJ36"/>
    <mergeCell ref="AI38:AI39"/>
    <mergeCell ref="D35:D36"/>
    <mergeCell ref="I35:I36"/>
    <mergeCell ref="L52:L53"/>
    <mergeCell ref="M52:M53"/>
    <mergeCell ref="N52:N53"/>
    <mergeCell ref="F45:F46"/>
    <mergeCell ref="M48:M49"/>
    <mergeCell ref="N48:N49"/>
    <mergeCell ref="Q45:Q46"/>
    <mergeCell ref="R45:R46"/>
    <mergeCell ref="AI45:AI46"/>
    <mergeCell ref="O48:O49"/>
    <mergeCell ref="P48:P49"/>
    <mergeCell ref="Q48:Q49"/>
    <mergeCell ref="R48:R49"/>
    <mergeCell ref="L45:L46"/>
    <mergeCell ref="M45:M46"/>
    <mergeCell ref="N45:N46"/>
    <mergeCell ref="AI48:AI49"/>
    <mergeCell ref="M58:M59"/>
    <mergeCell ref="N58:N59"/>
    <mergeCell ref="O58:O59"/>
    <mergeCell ref="P58:P59"/>
    <mergeCell ref="Q58:Q59"/>
    <mergeCell ref="R58:R59"/>
    <mergeCell ref="AI58:AI59"/>
    <mergeCell ref="O52:O53"/>
    <mergeCell ref="P52:P53"/>
    <mergeCell ref="Q52:Q53"/>
    <mergeCell ref="R52:R53"/>
    <mergeCell ref="AI52:AI53"/>
    <mergeCell ref="AI56:AI57"/>
    <mergeCell ref="AM2:AP4"/>
    <mergeCell ref="AM5:AP5"/>
    <mergeCell ref="L2:AL3"/>
    <mergeCell ref="L4:AL5"/>
    <mergeCell ref="AP58:AP59"/>
    <mergeCell ref="A58:A59"/>
    <mergeCell ref="C35:C36"/>
    <mergeCell ref="C38:C39"/>
    <mergeCell ref="C40:C42"/>
    <mergeCell ref="C45:C46"/>
    <mergeCell ref="C52:C53"/>
    <mergeCell ref="C58:C59"/>
    <mergeCell ref="G18:G19"/>
    <mergeCell ref="G35:G36"/>
    <mergeCell ref="G38:G39"/>
    <mergeCell ref="G40:G42"/>
    <mergeCell ref="G45:G46"/>
    <mergeCell ref="G48:G49"/>
    <mergeCell ref="G52:G53"/>
    <mergeCell ref="AO58:AO59"/>
    <mergeCell ref="K58:K59"/>
    <mergeCell ref="E58:E59"/>
    <mergeCell ref="D58:D59"/>
    <mergeCell ref="L58:L59"/>
    <mergeCell ref="A2:K5"/>
    <mergeCell ref="I58:I59"/>
    <mergeCell ref="A38:A39"/>
    <mergeCell ref="K38:K39"/>
    <mergeCell ref="E38:E39"/>
    <mergeCell ref="D38:D39"/>
    <mergeCell ref="I38:I39"/>
    <mergeCell ref="A7:A8"/>
    <mergeCell ref="A9:A10"/>
    <mergeCell ref="C18:C19"/>
    <mergeCell ref="J7:J8"/>
    <mergeCell ref="J52:J53"/>
    <mergeCell ref="J58:J59"/>
    <mergeCell ref="E48:E49"/>
    <mergeCell ref="D48:D49"/>
    <mergeCell ref="I48:I49"/>
    <mergeCell ref="A35:A36"/>
    <mergeCell ref="K35:K36"/>
    <mergeCell ref="K48:K49"/>
    <mergeCell ref="D40:D42"/>
    <mergeCell ref="H45:H46"/>
    <mergeCell ref="E9:E10"/>
    <mergeCell ref="D9:D10"/>
    <mergeCell ref="G9:G10"/>
    <mergeCell ref="G58:G59"/>
    <mergeCell ref="H58:H59"/>
    <mergeCell ref="B58:B59"/>
    <mergeCell ref="H48:H49"/>
    <mergeCell ref="H52:H53"/>
    <mergeCell ref="J48:J49"/>
    <mergeCell ref="A52:A53"/>
    <mergeCell ref="B48:B49"/>
    <mergeCell ref="C48:C49"/>
    <mergeCell ref="F48:F49"/>
    <mergeCell ref="B52:B53"/>
    <mergeCell ref="F52:F53"/>
    <mergeCell ref="G56:G57"/>
    <mergeCell ref="F56:F57"/>
    <mergeCell ref="E56:E57"/>
    <mergeCell ref="C56:C57"/>
    <mergeCell ref="B56:B57"/>
    <mergeCell ref="A56:A57"/>
    <mergeCell ref="A45:A46"/>
    <mergeCell ref="E45:E46"/>
    <mergeCell ref="AK45:AK46"/>
    <mergeCell ref="AL45:AL46"/>
    <mergeCell ref="AM45:AM46"/>
    <mergeCell ref="AN45:AN46"/>
    <mergeCell ref="AO45:AO46"/>
    <mergeCell ref="K18:K19"/>
    <mergeCell ref="E18:E19"/>
    <mergeCell ref="D18:D19"/>
    <mergeCell ref="I18:I19"/>
    <mergeCell ref="B18:B19"/>
    <mergeCell ref="K45:K46"/>
    <mergeCell ref="D45:D46"/>
    <mergeCell ref="I45:I46"/>
    <mergeCell ref="B45:B46"/>
    <mergeCell ref="A40:A42"/>
    <mergeCell ref="Q40:Q42"/>
    <mergeCell ref="R40:R42"/>
    <mergeCell ref="K40:K42"/>
    <mergeCell ref="E40:E42"/>
    <mergeCell ref="AI40:AI42"/>
    <mergeCell ref="AJ40:AJ42"/>
    <mergeCell ref="Q38:Q39"/>
    <mergeCell ref="I21:I22"/>
    <mergeCell ref="H21:H22"/>
    <mergeCell ref="AJ21:AJ22"/>
    <mergeCell ref="C21:C22"/>
    <mergeCell ref="D21:D22"/>
    <mergeCell ref="E21:E22"/>
    <mergeCell ref="K21:K22"/>
    <mergeCell ref="L21:L22"/>
    <mergeCell ref="M21:M22"/>
    <mergeCell ref="N21:N22"/>
    <mergeCell ref="G21:G22"/>
    <mergeCell ref="F21:F22"/>
    <mergeCell ref="N13:N16"/>
    <mergeCell ref="O13:O16"/>
    <mergeCell ref="P13:P16"/>
    <mergeCell ref="O21:O22"/>
    <mergeCell ref="P21:P22"/>
    <mergeCell ref="Q21:Q22"/>
    <mergeCell ref="R21:R22"/>
    <mergeCell ref="AI21:AI22"/>
    <mergeCell ref="J21:J22"/>
    <mergeCell ref="B21:B22"/>
    <mergeCell ref="A13:A16"/>
    <mergeCell ref="A18:A19"/>
    <mergeCell ref="A21:A22"/>
    <mergeCell ref="A48:A49"/>
    <mergeCell ref="AP13:AP16"/>
    <mergeCell ref="B13:B16"/>
    <mergeCell ref="C13:C16"/>
    <mergeCell ref="AJ13:AJ16"/>
    <mergeCell ref="AK13:AK16"/>
    <mergeCell ref="AL13:AL16"/>
    <mergeCell ref="AM13:AM16"/>
    <mergeCell ref="AN13:AN16"/>
    <mergeCell ref="AO13:AO16"/>
    <mergeCell ref="D13:D16"/>
    <mergeCell ref="E13:E16"/>
    <mergeCell ref="F13:F16"/>
    <mergeCell ref="G13:G16"/>
    <mergeCell ref="H13:H16"/>
    <mergeCell ref="I13:I16"/>
    <mergeCell ref="J13:J16"/>
    <mergeCell ref="K13:K16"/>
    <mergeCell ref="L13:L16"/>
    <mergeCell ref="M13:M16"/>
  </mergeCells>
  <phoneticPr fontId="81" type="noConversion"/>
  <conditionalFormatting sqref="M9 M60:M61 AD9:AD61">
    <cfRule type="cellIs" dxfId="143" priority="1998" operator="equal">
      <formula>"Muy Alta"</formula>
    </cfRule>
    <cfRule type="cellIs" dxfId="142" priority="1999" operator="equal">
      <formula>"Alta"</formula>
    </cfRule>
    <cfRule type="cellIs" dxfId="141" priority="2000" operator="equal">
      <formula>"Media"</formula>
    </cfRule>
    <cfRule type="cellIs" dxfId="140" priority="2001" operator="equal">
      <formula>"Baja"</formula>
    </cfRule>
    <cfRule type="cellIs" dxfId="139" priority="2002" operator="equal">
      <formula>"Muy Baja"</formula>
    </cfRule>
  </conditionalFormatting>
  <conditionalFormatting sqref="M11:M13 L21:M21">
    <cfRule type="cellIs" dxfId="138" priority="154" operator="equal">
      <formula>"Muy Alta"</formula>
    </cfRule>
    <cfRule type="cellIs" dxfId="137" priority="155" operator="equal">
      <formula>"Alta"</formula>
    </cfRule>
    <cfRule type="cellIs" dxfId="136" priority="156" operator="equal">
      <formula>"Media"</formula>
    </cfRule>
    <cfRule type="cellIs" dxfId="135" priority="157" operator="equal">
      <formula>"Baja"</formula>
    </cfRule>
    <cfRule type="cellIs" dxfId="134" priority="158" operator="equal">
      <formula>"Muy Baja"</formula>
    </cfRule>
  </conditionalFormatting>
  <conditionalFormatting sqref="M17:M18">
    <cfRule type="cellIs" dxfId="133" priority="9" operator="equal">
      <formula>"Muy Alta"</formula>
    </cfRule>
    <cfRule type="cellIs" dxfId="132" priority="10" operator="equal">
      <formula>"Alta"</formula>
    </cfRule>
    <cfRule type="cellIs" dxfId="131" priority="11" operator="equal">
      <formula>"Media"</formula>
    </cfRule>
    <cfRule type="cellIs" dxfId="130" priority="12" operator="equal">
      <formula>"Baja"</formula>
    </cfRule>
    <cfRule type="cellIs" dxfId="129" priority="13" operator="equal">
      <formula>"Muy Baja"</formula>
    </cfRule>
  </conditionalFormatting>
  <conditionalFormatting sqref="M20:M35">
    <cfRule type="cellIs" dxfId="128" priority="1182" operator="equal">
      <formula>"Muy Alta"</formula>
    </cfRule>
    <cfRule type="cellIs" dxfId="127" priority="1183" operator="equal">
      <formula>"Alta"</formula>
    </cfRule>
    <cfRule type="cellIs" dxfId="126" priority="1184" operator="equal">
      <formula>"Media"</formula>
    </cfRule>
    <cfRule type="cellIs" dxfId="125" priority="1185" operator="equal">
      <formula>"Baja"</formula>
    </cfRule>
    <cfRule type="cellIs" dxfId="124" priority="1186" operator="equal">
      <formula>"Muy Baja"</formula>
    </cfRule>
  </conditionalFormatting>
  <conditionalFormatting sqref="M37:M38">
    <cfRule type="cellIs" dxfId="123" priority="970" operator="equal">
      <formula>"Muy Alta"</formula>
    </cfRule>
    <cfRule type="cellIs" dxfId="122" priority="971" operator="equal">
      <formula>"Alta"</formula>
    </cfRule>
    <cfRule type="cellIs" dxfId="121" priority="972" operator="equal">
      <formula>"Media"</formula>
    </cfRule>
    <cfRule type="cellIs" dxfId="120" priority="973" operator="equal">
      <formula>"Baja"</formula>
    </cfRule>
    <cfRule type="cellIs" dxfId="119" priority="974" operator="equal">
      <formula>"Muy Baja"</formula>
    </cfRule>
  </conditionalFormatting>
  <conditionalFormatting sqref="M40">
    <cfRule type="cellIs" dxfId="118" priority="904" operator="equal">
      <formula>"Muy Alta"</formula>
    </cfRule>
    <cfRule type="cellIs" dxfId="117" priority="905" operator="equal">
      <formula>"Alta"</formula>
    </cfRule>
    <cfRule type="cellIs" dxfId="116" priority="906" operator="equal">
      <formula>"Media"</formula>
    </cfRule>
    <cfRule type="cellIs" dxfId="115" priority="907" operator="equal">
      <formula>"Baja"</formula>
    </cfRule>
    <cfRule type="cellIs" dxfId="114" priority="908" operator="equal">
      <formula>"Muy Baja"</formula>
    </cfRule>
  </conditionalFormatting>
  <conditionalFormatting sqref="M43:M45">
    <cfRule type="cellIs" dxfId="113" priority="840" operator="equal">
      <formula>"Muy Alta"</formula>
    </cfRule>
    <cfRule type="cellIs" dxfId="112" priority="841" operator="equal">
      <formula>"Alta"</formula>
    </cfRule>
    <cfRule type="cellIs" dxfId="111" priority="842" operator="equal">
      <formula>"Media"</formula>
    </cfRule>
    <cfRule type="cellIs" dxfId="110" priority="843" operator="equal">
      <formula>"Baja"</formula>
    </cfRule>
    <cfRule type="cellIs" dxfId="109" priority="844" operator="equal">
      <formula>"Muy Baja"</formula>
    </cfRule>
  </conditionalFormatting>
  <conditionalFormatting sqref="M47:M48">
    <cfRule type="cellIs" dxfId="108" priority="702" operator="equal">
      <formula>"Muy Alta"</formula>
    </cfRule>
    <cfRule type="cellIs" dxfId="107" priority="703" operator="equal">
      <formula>"Alta"</formula>
    </cfRule>
    <cfRule type="cellIs" dxfId="106" priority="704" operator="equal">
      <formula>"Media"</formula>
    </cfRule>
    <cfRule type="cellIs" dxfId="105" priority="705" operator="equal">
      <formula>"Baja"</formula>
    </cfRule>
    <cfRule type="cellIs" dxfId="104" priority="706" operator="equal">
      <formula>"Muy Baja"</formula>
    </cfRule>
  </conditionalFormatting>
  <conditionalFormatting sqref="M50:M52">
    <cfRule type="cellIs" dxfId="103" priority="586" operator="equal">
      <formula>"Muy Alta"</formula>
    </cfRule>
    <cfRule type="cellIs" dxfId="102" priority="587" operator="equal">
      <formula>"Alta"</formula>
    </cfRule>
    <cfRule type="cellIs" dxfId="101" priority="588" operator="equal">
      <formula>"Media"</formula>
    </cfRule>
    <cfRule type="cellIs" dxfId="100" priority="589" operator="equal">
      <formula>"Baja"</formula>
    </cfRule>
    <cfRule type="cellIs" dxfId="99" priority="590" operator="equal">
      <formula>"Muy Baja"</formula>
    </cfRule>
  </conditionalFormatting>
  <conditionalFormatting sqref="M54:M56 M58">
    <cfRule type="cellIs" dxfId="98" priority="421" operator="equal">
      <formula>"Muy Alta"</formula>
    </cfRule>
    <cfRule type="cellIs" dxfId="97" priority="422" operator="equal">
      <formula>"Alta"</formula>
    </cfRule>
    <cfRule type="cellIs" dxfId="96" priority="423" operator="equal">
      <formula>"Media"</formula>
    </cfRule>
    <cfRule type="cellIs" dxfId="95" priority="424" operator="equal">
      <formula>"Baja"</formula>
    </cfRule>
    <cfRule type="cellIs" dxfId="94" priority="425" operator="equal">
      <formula>"Muy Baja"</formula>
    </cfRule>
  </conditionalFormatting>
  <conditionalFormatting sqref="P9 P12 P17:P21 P23:P56 P58:P61">
    <cfRule type="containsText" dxfId="93" priority="1824" operator="containsText" text="MODERADO">
      <formula>NOT(ISERROR(SEARCH("MODERADO",P9)))</formula>
    </cfRule>
    <cfRule type="containsText" dxfId="92" priority="1825" operator="containsText" text="MAYOR">
      <formula>NOT(ISERROR(SEARCH("MAYOR",P9)))</formula>
    </cfRule>
  </conditionalFormatting>
  <conditionalFormatting sqref="P11:P13">
    <cfRule type="containsText" dxfId="91" priority="14" operator="containsText" text="CATASTRÓFICO">
      <formula>NOT(ISERROR(SEARCH("CATASTRÓFICO",P11)))</formula>
    </cfRule>
    <cfRule type="containsText" dxfId="90" priority="15" operator="containsText" text="MODERADO">
      <formula>NOT(ISERROR(SEARCH("MODERADO",P11)))</formula>
    </cfRule>
    <cfRule type="containsText" dxfId="89" priority="16" operator="containsText" text="MAYOR">
      <formula>NOT(ISERROR(SEARCH("MAYOR",P11)))</formula>
    </cfRule>
  </conditionalFormatting>
  <conditionalFormatting sqref="P12 P9 P17:P21 P23:P56 P58:P61">
    <cfRule type="containsText" dxfId="88" priority="1823" operator="containsText" text="CATASTRÓFICO">
      <formula>NOT(ISERROR(SEARCH("CATASTRÓFICO",P9)))</formula>
    </cfRule>
  </conditionalFormatting>
  <conditionalFormatting sqref="R9 R12 AH12:AI12 R17:R18 R20:R35 AI21 AH21:AH22 R40 R43:R45 R47:R48 R50:R52 R54:R56 R60:R61 AH60:AI61 AH53:AH59 R58">
    <cfRule type="cellIs" dxfId="87" priority="1994" operator="equal">
      <formula>"Extremo"</formula>
    </cfRule>
    <cfRule type="cellIs" dxfId="86" priority="1995" operator="equal">
      <formula>"Alto"</formula>
    </cfRule>
    <cfRule type="cellIs" dxfId="85" priority="1996" operator="equal">
      <formula>"Moderado"</formula>
    </cfRule>
    <cfRule type="cellIs" dxfId="84" priority="1997" operator="equal">
      <formula>"Bajo"</formula>
    </cfRule>
  </conditionalFormatting>
  <conditionalFormatting sqref="R11:AI13 AH10:AH17 Q21:R21">
    <cfRule type="cellIs" dxfId="83" priority="152" operator="equal">
      <formula>"Moderado"</formula>
    </cfRule>
  </conditionalFormatting>
  <conditionalFormatting sqref="R37:AI38">
    <cfRule type="cellIs" dxfId="82" priority="347" operator="equal">
      <formula>"Extremo"</formula>
    </cfRule>
    <cfRule type="cellIs" dxfId="81" priority="348" operator="equal">
      <formula>"Alto"</formula>
    </cfRule>
    <cfRule type="cellIs" dxfId="80" priority="349" operator="equal">
      <formula>"Moderado"</formula>
    </cfRule>
    <cfRule type="cellIs" dxfId="79" priority="350" operator="equal">
      <formula>"Bajo"</formula>
    </cfRule>
  </conditionalFormatting>
  <conditionalFormatting sqref="S16:U17 AB16:AB17">
    <cfRule type="cellIs" dxfId="78" priority="5" operator="equal">
      <formula>"Extremo"</formula>
    </cfRule>
    <cfRule type="cellIs" dxfId="77" priority="6" operator="equal">
      <formula>"Alto"</formula>
    </cfRule>
    <cfRule type="cellIs" dxfId="76" priority="7" operator="equal">
      <formula>"Moderado"</formula>
    </cfRule>
    <cfRule type="cellIs" dxfId="75" priority="8" operator="equal">
      <formula>"Bajo"</formula>
    </cfRule>
  </conditionalFormatting>
  <conditionalFormatting sqref="AF9:AF17">
    <cfRule type="cellIs" dxfId="74" priority="1834" operator="equal">
      <formula>"Moderado"</formula>
    </cfRule>
  </conditionalFormatting>
  <conditionalFormatting sqref="AF9:AF61">
    <cfRule type="cellIs" dxfId="73" priority="1" operator="equal">
      <formula>"Catastrófico"</formula>
    </cfRule>
    <cfRule type="cellIs" dxfId="72" priority="2" operator="equal">
      <formula>"Mayor"</formula>
    </cfRule>
    <cfRule type="cellIs" dxfId="71" priority="3" operator="equal">
      <formula>"Menor"</formula>
    </cfRule>
    <cfRule type="cellIs" dxfId="70" priority="4" operator="equal">
      <formula>"Leve"</formula>
    </cfRule>
  </conditionalFormatting>
  <conditionalFormatting sqref="AF12 AF17:AF61">
    <cfRule type="cellIs" dxfId="69" priority="17" operator="equal">
      <formula>"Moderado"</formula>
    </cfRule>
  </conditionalFormatting>
  <conditionalFormatting sqref="AH10:AH17 R11:AI13 Q21:R21">
    <cfRule type="cellIs" dxfId="68" priority="150" operator="equal">
      <formula>"Extremo"</formula>
    </cfRule>
    <cfRule type="cellIs" dxfId="67" priority="151" operator="equal">
      <formula>"Alto"</formula>
    </cfRule>
    <cfRule type="cellIs" dxfId="66" priority="153" operator="equal">
      <formula>"Bajo"</formula>
    </cfRule>
  </conditionalFormatting>
  <conditionalFormatting sqref="AH19">
    <cfRule type="cellIs" dxfId="65" priority="1522" operator="equal">
      <formula>"Extremo"</formula>
    </cfRule>
    <cfRule type="cellIs" dxfId="64" priority="1523" operator="equal">
      <formula>"Alto"</formula>
    </cfRule>
    <cfRule type="cellIs" dxfId="63" priority="1524" operator="equal">
      <formula>"Moderado"</formula>
    </cfRule>
    <cfRule type="cellIs" dxfId="62" priority="1525" operator="equal">
      <formula>"Bajo"</formula>
    </cfRule>
  </conditionalFormatting>
  <conditionalFormatting sqref="AH36:AH39">
    <cfRule type="cellIs" dxfId="61" priority="935" operator="equal">
      <formula>"Extremo"</formula>
    </cfRule>
    <cfRule type="cellIs" dxfId="60" priority="936" operator="equal">
      <formula>"Alto"</formula>
    </cfRule>
    <cfRule type="cellIs" dxfId="59" priority="937" operator="equal">
      <formula>"Moderado"</formula>
    </cfRule>
    <cfRule type="cellIs" dxfId="58" priority="938" operator="equal">
      <formula>"Bajo"</formula>
    </cfRule>
  </conditionalFormatting>
  <conditionalFormatting sqref="AH41:AH44">
    <cfRule type="cellIs" dxfId="57" priority="872" operator="equal">
      <formula>"Extremo"</formula>
    </cfRule>
    <cfRule type="cellIs" dxfId="56" priority="873" operator="equal">
      <formula>"Alto"</formula>
    </cfRule>
    <cfRule type="cellIs" dxfId="55" priority="874" operator="equal">
      <formula>"Moderado"</formula>
    </cfRule>
    <cfRule type="cellIs" dxfId="54" priority="875" operator="equal">
      <formula>"Bajo"</formula>
    </cfRule>
  </conditionalFormatting>
  <conditionalFormatting sqref="AH46:AH51">
    <cfRule type="cellIs" dxfId="53" priority="656" operator="equal">
      <formula>"Extremo"</formula>
    </cfRule>
    <cfRule type="cellIs" dxfId="52" priority="657" operator="equal">
      <formula>"Alto"</formula>
    </cfRule>
    <cfRule type="cellIs" dxfId="51" priority="658" operator="equal">
      <formula>"Moderado"</formula>
    </cfRule>
    <cfRule type="cellIs" dxfId="50" priority="659" operator="equal">
      <formula>"Bajo"</formula>
    </cfRule>
  </conditionalFormatting>
  <conditionalFormatting sqref="AH9:AI9">
    <cfRule type="cellIs" dxfId="49" priority="1909" operator="equal">
      <formula>"Extremo"</formula>
    </cfRule>
    <cfRule type="cellIs" dxfId="48" priority="1910" operator="equal">
      <formula>"Alto"</formula>
    </cfRule>
    <cfRule type="cellIs" dxfId="47" priority="1911" operator="equal">
      <formula>"Moderado"</formula>
    </cfRule>
    <cfRule type="cellIs" dxfId="46" priority="1912" operator="equal">
      <formula>"Bajo"</formula>
    </cfRule>
  </conditionalFormatting>
  <conditionalFormatting sqref="AH17:AI18">
    <cfRule type="cellIs" dxfId="45" priority="1508" operator="equal">
      <formula>"Extremo"</formula>
    </cfRule>
    <cfRule type="cellIs" dxfId="44" priority="1509" operator="equal">
      <formula>"Alto"</formula>
    </cfRule>
    <cfRule type="cellIs" dxfId="43" priority="1510" operator="equal">
      <formula>"Moderado"</formula>
    </cfRule>
    <cfRule type="cellIs" dxfId="42" priority="1511" operator="equal">
      <formula>"Bajo"</formula>
    </cfRule>
  </conditionalFormatting>
  <conditionalFormatting sqref="AH20:AI56 AH58:AI58 AH57">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AI47">
    <cfRule type="cellIs" dxfId="37" priority="343" operator="equal">
      <formula>"Extremo"</formula>
    </cfRule>
    <cfRule type="cellIs" dxfId="36" priority="344" operator="equal">
      <formula>"Alto"</formula>
    </cfRule>
    <cfRule type="cellIs" dxfId="35" priority="345" operator="equal">
      <formula>"Moderado"</formula>
    </cfRule>
    <cfRule type="cellIs" dxfId="34" priority="346" operator="equal">
      <formula>"Bajo"</formula>
    </cfRule>
  </conditionalFormatting>
  <conditionalFormatting sqref="AI54:AI56">
    <cfRule type="cellIs" dxfId="33" priority="339" operator="equal">
      <formula>"Extremo"</formula>
    </cfRule>
    <cfRule type="cellIs" dxfId="32" priority="340" operator="equal">
      <formula>"Alto"</formula>
    </cfRule>
    <cfRule type="cellIs" dxfId="31" priority="341" operator="equal">
      <formula>"Moderado"</formula>
    </cfRule>
    <cfRule type="cellIs" dxfId="30" priority="342" operator="equal">
      <formula>"Bajo"</formula>
    </cfRule>
  </conditionalFormatting>
  <conditionalFormatting sqref="AK43">
    <cfRule type="cellIs" dxfId="29" priority="242" operator="equal">
      <formula>"Muy Alta"</formula>
    </cfRule>
    <cfRule type="cellIs" dxfId="28" priority="243" operator="equal">
      <formula>"Alta"</formula>
    </cfRule>
    <cfRule type="cellIs" dxfId="27" priority="244" operator="equal">
      <formula>"Media"</formula>
    </cfRule>
    <cfRule type="cellIs" dxfId="26" priority="245" operator="equal">
      <formula>"Baja"</formula>
    </cfRule>
    <cfRule type="cellIs" dxfId="25" priority="246" operator="equal">
      <formula>"Muy Baja"</formula>
    </cfRule>
  </conditionalFormatting>
  <conditionalFormatting sqref="AM43:AM44">
    <cfRule type="cellIs" dxfId="24" priority="181" operator="equal">
      <formula>"Catastrófico"</formula>
    </cfRule>
    <cfRule type="cellIs" dxfId="23" priority="182" operator="equal">
      <formula>"Mayor"</formula>
    </cfRule>
    <cfRule type="cellIs" dxfId="22" priority="183" operator="equal">
      <formula>"Moderado"</formula>
    </cfRule>
    <cfRule type="cellIs" dxfId="21" priority="184" operator="equal">
      <formula>"Menor"</formula>
    </cfRule>
    <cfRule type="cellIs" dxfId="20" priority="185" operator="equal">
      <formula>"Leve"</formula>
    </cfRule>
  </conditionalFormatting>
  <conditionalFormatting sqref="AO43:AP44">
    <cfRule type="cellIs" dxfId="19" priority="173" operator="equal">
      <formula>"Extremo"</formula>
    </cfRule>
    <cfRule type="cellIs" dxfId="18" priority="174" operator="equal">
      <formula>"Alto"</formula>
    </cfRule>
    <cfRule type="cellIs" dxfId="17" priority="175" operator="equal">
      <formula>"Moderado"</formula>
    </cfRule>
    <cfRule type="cellIs" dxfId="16" priority="176" operator="equal">
      <formula>"Bajo"</formula>
    </cfRule>
  </conditionalFormatting>
  <dataValidations count="4">
    <dataValidation allowBlank="1" showInputMessage="1" showErrorMessage="1" error="Recuerde que las acciones se generan bajo la medida de mitigar el riesgo" sqref="AM50:AN50 AL25:AN25 AM43:AN44 AM60:AN60" xr:uid="{00000000-0002-0000-0200-000000000000}"/>
    <dataValidation type="list" allowBlank="1" showInputMessage="1" showErrorMessage="1" sqref="AJ55:AJ56 AI48 AJ40 AP40:AP41 AP47:AP48 AJ47:AJ48 AJ38 AP37:AP38 AJ35 K35:K51 K11:K13 AJ12:AJ13 AP12:AP13 I11:I13 AP17:AP18 AJ17 K18:K27 Y11:AA27 V11:W27 AJ25:AJ27 AP20:AP35 I17:I27 I35:I51 AP43:AP45 AP50:AP51 AJ43:AJ45 AJ50:AJ51 V35:W51 Y35:AA51 V54:W57 Y60:AA60 I60 V60:W60 Y54:AA57 AJ60 AP55:AP57 AP60 K54:K56 I54:I56" xr:uid="{00000000-0002-0000-0200-00000B000000}"/>
    <dataValidation type="custom" allowBlank="1" showInputMessage="1" showErrorMessage="1" error="Recuerde que las acciones se generan bajo la medida de mitigar el riesgo" sqref="AL51:AN51 AM54:AM57 AK24:AM27 AO24:AO27 AO48 AK48:AL48 AM45:AN45 AM28:AM34 AK40:AO41 AK37:AO38 AK35:AO35 AK18:AO18 AM9:AM12 AN36 AN20:AN34 AM20:AM23 AM47:AN47 AK12:AO13" xr:uid="{00000000-0002-0000-0200-00000D000000}"/>
    <dataValidation type="list" allowBlank="1" showInputMessage="1" showErrorMessage="1" sqref="AJ37 AJ11:AJ12 AJ18:AJ34" xr:uid="{00000000-0002-0000-0200-000002000000}">
      <formula1>#REF!</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3000000}">
          <x14:formula1>
            <xm:f>'Tabla Valoración controles'!$D$4:$D$6</xm:f>
          </x14:formula1>
          <xm:sqref>V9:V10</xm:sqref>
        </x14:dataValidation>
        <x14:dataValidation type="list" allowBlank="1" showInputMessage="1" showErrorMessage="1" xr:uid="{00000000-0002-0000-0200-000004000000}">
          <x14:formula1>
            <xm:f>'Tabla Valoración controles'!$D$7:$D$8</xm:f>
          </x14:formula1>
          <xm:sqref>W9:W10</xm:sqref>
        </x14:dataValidation>
        <x14:dataValidation type="list" allowBlank="1" showInputMessage="1" showErrorMessage="1" xr:uid="{00000000-0002-0000-0200-000005000000}">
          <x14:formula1>
            <xm:f>'Tabla Valoración controles'!$D$9:$D$10</xm:f>
          </x14:formula1>
          <xm:sqref>Y9:Y10</xm:sqref>
        </x14:dataValidation>
        <x14:dataValidation type="list" allowBlank="1" showInputMessage="1" showErrorMessage="1" xr:uid="{00000000-0002-0000-0200-000006000000}">
          <x14:formula1>
            <xm:f>'Tabla Valoración controles'!$D$11:$D$12</xm:f>
          </x14:formula1>
          <xm:sqref>Z9:Z10</xm:sqref>
        </x14:dataValidation>
        <x14:dataValidation type="list" allowBlank="1" showInputMessage="1" showErrorMessage="1" xr:uid="{00000000-0002-0000-0200-000007000000}">
          <x14:formula1>
            <xm:f>'Tabla Valoración controles'!$D$13:$D$14</xm:f>
          </x14:formula1>
          <xm:sqref>AA9:AA10</xm:sqref>
        </x14:dataValidation>
        <x14:dataValidation type="list" allowBlank="1" showInputMessage="1" showErrorMessage="1" xr:uid="{00000000-0002-0000-0200-000008000000}">
          <x14:formula1>
            <xm:f>'Opciones Tratamiento'!$E$2:$E$4</xm:f>
          </x14:formula1>
          <xm:sqref>K9</xm:sqref>
        </x14:dataValidation>
        <x14:dataValidation type="list" allowBlank="1" showInputMessage="1" showErrorMessage="1" xr:uid="{00000000-0002-0000-0200-000009000000}">
          <x14:formula1>
            <xm:f>'Opciones Tratamiento'!$B$2:$B$5</xm:f>
          </x14:formula1>
          <xm:sqref>AJ9</xm:sqref>
        </x14:dataValidation>
        <x14:dataValidation type="list" allowBlank="1" showInputMessage="1" showErrorMessage="1" xr:uid="{00000000-0002-0000-0200-00000A000000}">
          <x14:formula1>
            <xm:f>'Opciones Tratamiento'!$B$13:$B$19</xm:f>
          </x14:formula1>
          <xm:sqref>I9</xm:sqref>
        </x14:dataValidation>
        <x14:dataValidation type="custom" allowBlank="1" showInputMessage="1" showErrorMessage="1" error="Recuerde que las acciones se generan bajo la medida de mitigar el riesgo" xr:uid="{00000000-0002-0000-0200-000016000000}">
          <x14:formula1>
            <xm:f>IF(OR(#REF!='Opciones Tratamiento'!$B$2,#REF!='Opciones Tratamiento'!$B$3,#REF!='Opciones Tratamiento'!$B$4),ISBLANK(#REF!),ISTEXT(#REF!))</xm:f>
          </x14:formula1>
          <xm:sqref>AN9:AN12 AO9</xm:sqref>
        </x14:dataValidation>
        <x14:dataValidation type="list" allowBlank="1" showInputMessage="1" showErrorMessage="1" xr:uid="{00000000-0002-0000-0200-000015000000}">
          <x14:formula1>
            <xm:f>'Opciones Tratamiento'!$B$9:$B$10</xm:f>
          </x14:formula1>
          <xm:sqref>AP9:AP12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2FEB-5C21-4B8A-9161-9C3E338B0A93}">
  <dimension ref="A3:B29"/>
  <sheetViews>
    <sheetView workbookViewId="0">
      <selection activeCell="A4" sqref="A4:B28"/>
    </sheetView>
  </sheetViews>
  <sheetFormatPr baseColWidth="10" defaultRowHeight="15" x14ac:dyDescent="0.25"/>
  <cols>
    <col min="1" max="1" width="61.28515625" bestFit="1" customWidth="1"/>
    <col min="2" max="2" width="30.7109375" bestFit="1" customWidth="1"/>
    <col min="3" max="3" width="7.140625" bestFit="1" customWidth="1"/>
    <col min="4" max="4" width="9.28515625" bestFit="1" customWidth="1"/>
    <col min="5" max="5" width="8.42578125" bestFit="1" customWidth="1"/>
    <col min="6" max="6" width="12.5703125" bestFit="1" customWidth="1"/>
    <col min="7" max="7" width="17.42578125" bestFit="1" customWidth="1"/>
    <col min="8" max="8" width="22.42578125" bestFit="1" customWidth="1"/>
    <col min="9" max="9" width="35.140625" bestFit="1" customWidth="1"/>
    <col min="10" max="10" width="36" bestFit="1" customWidth="1"/>
    <col min="11" max="11" width="26" bestFit="1" customWidth="1"/>
    <col min="12" max="12" width="26.7109375" bestFit="1" customWidth="1"/>
    <col min="13" max="13" width="19.140625" bestFit="1" customWidth="1"/>
    <col min="14" max="15" width="20" bestFit="1" customWidth="1"/>
    <col min="16" max="16" width="17.7109375" bestFit="1" customWidth="1"/>
    <col min="17" max="17" width="15.5703125" bestFit="1" customWidth="1"/>
    <col min="18" max="18" width="22.7109375" bestFit="1" customWidth="1"/>
    <col min="19" max="19" width="17.7109375" bestFit="1" customWidth="1"/>
    <col min="20" max="20" width="32.28515625" bestFit="1" customWidth="1"/>
    <col min="21" max="22" width="18.7109375" bestFit="1" customWidth="1"/>
    <col min="23" max="23" width="5.7109375" bestFit="1" customWidth="1"/>
    <col min="24" max="24" width="43.28515625" bestFit="1" customWidth="1"/>
    <col min="25" max="25" width="8.85546875" bestFit="1" customWidth="1"/>
    <col min="26" max="26" width="9.28515625" bestFit="1" customWidth="1"/>
    <col min="27" max="27" width="12.5703125" bestFit="1" customWidth="1"/>
    <col min="28" max="28" width="14.140625" bestFit="1" customWidth="1"/>
    <col min="29" max="29" width="25" bestFit="1" customWidth="1"/>
    <col min="30" max="30" width="7.42578125" bestFit="1" customWidth="1"/>
    <col min="31" max="31" width="17.42578125" bestFit="1" customWidth="1"/>
    <col min="32" max="32" width="22.42578125" bestFit="1" customWidth="1"/>
    <col min="33" max="33" width="43.28515625" bestFit="1" customWidth="1"/>
    <col min="34" max="34" width="9.28515625" bestFit="1" customWidth="1"/>
    <col min="35" max="35" width="13.28515625" bestFit="1" customWidth="1"/>
    <col min="36" max="36" width="12.5703125" bestFit="1" customWidth="1"/>
  </cols>
  <sheetData>
    <row r="3" spans="1:2" x14ac:dyDescent="0.25">
      <c r="A3" s="313" t="s">
        <v>920</v>
      </c>
      <c r="B3" t="s">
        <v>922</v>
      </c>
    </row>
    <row r="4" spans="1:2" x14ac:dyDescent="0.25">
      <c r="A4" s="314" t="s">
        <v>212</v>
      </c>
      <c r="B4">
        <v>2</v>
      </c>
    </row>
    <row r="5" spans="1:2" x14ac:dyDescent="0.25">
      <c r="A5" s="314" t="s">
        <v>217</v>
      </c>
      <c r="B5">
        <v>3</v>
      </c>
    </row>
    <row r="6" spans="1:2" x14ac:dyDescent="0.25">
      <c r="A6" s="314" t="s">
        <v>779</v>
      </c>
      <c r="B6">
        <v>1</v>
      </c>
    </row>
    <row r="7" spans="1:2" x14ac:dyDescent="0.25">
      <c r="A7" s="314" t="s">
        <v>760</v>
      </c>
      <c r="B7">
        <v>1</v>
      </c>
    </row>
    <row r="8" spans="1:2" x14ac:dyDescent="0.25">
      <c r="A8" s="314" t="s">
        <v>213</v>
      </c>
      <c r="B8">
        <v>1</v>
      </c>
    </row>
    <row r="9" spans="1:2" x14ac:dyDescent="0.25">
      <c r="A9" s="314" t="s">
        <v>827</v>
      </c>
      <c r="B9">
        <v>1</v>
      </c>
    </row>
    <row r="10" spans="1:2" x14ac:dyDescent="0.25">
      <c r="A10" s="314" t="s">
        <v>762</v>
      </c>
      <c r="B10">
        <v>4</v>
      </c>
    </row>
    <row r="11" spans="1:2" x14ac:dyDescent="0.25">
      <c r="A11" s="314" t="s">
        <v>265</v>
      </c>
      <c r="B11">
        <v>1</v>
      </c>
    </row>
    <row r="12" spans="1:2" x14ac:dyDescent="0.25">
      <c r="A12" s="314" t="s">
        <v>277</v>
      </c>
      <c r="B12">
        <v>1</v>
      </c>
    </row>
    <row r="13" spans="1:2" x14ac:dyDescent="0.25">
      <c r="A13" s="314" t="s">
        <v>773</v>
      </c>
      <c r="B13">
        <v>2</v>
      </c>
    </row>
    <row r="14" spans="1:2" x14ac:dyDescent="0.25">
      <c r="A14" s="314" t="s">
        <v>239</v>
      </c>
      <c r="B14">
        <v>2</v>
      </c>
    </row>
    <row r="15" spans="1:2" x14ac:dyDescent="0.25">
      <c r="A15" s="314" t="s">
        <v>777</v>
      </c>
      <c r="B15">
        <v>1</v>
      </c>
    </row>
    <row r="16" spans="1:2" x14ac:dyDescent="0.25">
      <c r="A16" s="314" t="s">
        <v>781</v>
      </c>
      <c r="B16">
        <v>2</v>
      </c>
    </row>
    <row r="17" spans="1:2" x14ac:dyDescent="0.25">
      <c r="A17" s="314" t="s">
        <v>763</v>
      </c>
      <c r="B17">
        <v>1</v>
      </c>
    </row>
    <row r="18" spans="1:2" x14ac:dyDescent="0.25">
      <c r="A18" s="314" t="s">
        <v>278</v>
      </c>
      <c r="B18">
        <v>1</v>
      </c>
    </row>
    <row r="19" spans="1:2" x14ac:dyDescent="0.25">
      <c r="A19" s="314" t="s">
        <v>874</v>
      </c>
      <c r="B19">
        <v>1</v>
      </c>
    </row>
    <row r="20" spans="1:2" x14ac:dyDescent="0.25">
      <c r="A20" s="314" t="s">
        <v>220</v>
      </c>
      <c r="B20">
        <v>1</v>
      </c>
    </row>
    <row r="21" spans="1:2" x14ac:dyDescent="0.25">
      <c r="A21" s="314" t="s">
        <v>252</v>
      </c>
      <c r="B21">
        <v>1</v>
      </c>
    </row>
    <row r="22" spans="1:2" x14ac:dyDescent="0.25">
      <c r="A22" s="314" t="s">
        <v>198</v>
      </c>
      <c r="B22">
        <v>1</v>
      </c>
    </row>
    <row r="23" spans="1:2" x14ac:dyDescent="0.25">
      <c r="A23" s="314" t="s">
        <v>782</v>
      </c>
      <c r="B23">
        <v>1</v>
      </c>
    </row>
    <row r="24" spans="1:2" x14ac:dyDescent="0.25">
      <c r="A24" s="314" t="s">
        <v>761</v>
      </c>
      <c r="B24">
        <v>1</v>
      </c>
    </row>
    <row r="25" spans="1:2" x14ac:dyDescent="0.25">
      <c r="A25" s="314" t="s">
        <v>778</v>
      </c>
      <c r="B25">
        <v>1</v>
      </c>
    </row>
    <row r="26" spans="1:2" x14ac:dyDescent="0.25">
      <c r="A26" s="314" t="s">
        <v>824</v>
      </c>
      <c r="B26">
        <v>1</v>
      </c>
    </row>
    <row r="27" spans="1:2" x14ac:dyDescent="0.25">
      <c r="A27" s="314" t="s">
        <v>229</v>
      </c>
      <c r="B27">
        <v>3</v>
      </c>
    </row>
    <row r="28" spans="1:2" x14ac:dyDescent="0.25">
      <c r="A28" s="314" t="s">
        <v>776</v>
      </c>
      <c r="B28">
        <v>3</v>
      </c>
    </row>
    <row r="29" spans="1:2" x14ac:dyDescent="0.25">
      <c r="A29" s="314" t="s">
        <v>921</v>
      </c>
      <c r="B29">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FF1-C1FF-4A79-8F37-9ECBD8E67074}">
  <dimension ref="B2:AA80"/>
  <sheetViews>
    <sheetView topLeftCell="A19" zoomScale="90" zoomScaleNormal="90" workbookViewId="0">
      <selection activeCell="E25" sqref="E25"/>
    </sheetView>
  </sheetViews>
  <sheetFormatPr baseColWidth="10" defaultRowHeight="45" customHeight="1" x14ac:dyDescent="0.25"/>
  <cols>
    <col min="2" max="3" width="25.42578125" bestFit="1" customWidth="1"/>
    <col min="5" max="5" width="26.28515625" customWidth="1"/>
  </cols>
  <sheetData>
    <row r="2" spans="2:9" ht="45" customHeight="1" x14ac:dyDescent="0.25">
      <c r="B2" s="315" t="s">
        <v>139</v>
      </c>
      <c r="C2" s="316" t="s">
        <v>188</v>
      </c>
      <c r="D2" s="315" t="s">
        <v>254</v>
      </c>
      <c r="E2" s="315" t="s">
        <v>0</v>
      </c>
      <c r="F2" s="311" t="s">
        <v>255</v>
      </c>
      <c r="G2" s="311" t="s">
        <v>334</v>
      </c>
      <c r="H2" s="312" t="s">
        <v>40</v>
      </c>
      <c r="I2" s="312" t="s">
        <v>257</v>
      </c>
    </row>
    <row r="3" spans="2:9" ht="45" customHeight="1" x14ac:dyDescent="0.25">
      <c r="B3" s="120" t="s">
        <v>195</v>
      </c>
      <c r="C3" s="129" t="s">
        <v>760</v>
      </c>
      <c r="D3" s="128">
        <v>1</v>
      </c>
      <c r="E3" s="129" t="s">
        <v>915</v>
      </c>
      <c r="F3" s="129" t="s">
        <v>258</v>
      </c>
      <c r="G3" s="129" t="s">
        <v>332</v>
      </c>
      <c r="H3" s="150" t="s">
        <v>63</v>
      </c>
      <c r="I3" s="150" t="s">
        <v>63</v>
      </c>
    </row>
    <row r="4" spans="2:9" ht="45" customHeight="1" x14ac:dyDescent="0.25">
      <c r="B4" s="117" t="s">
        <v>765</v>
      </c>
      <c r="C4" s="117" t="s">
        <v>198</v>
      </c>
      <c r="D4" s="120">
        <v>2</v>
      </c>
      <c r="E4" s="117" t="s">
        <v>197</v>
      </c>
      <c r="F4" s="129" t="s">
        <v>258</v>
      </c>
      <c r="G4" s="117" t="s">
        <v>332</v>
      </c>
      <c r="H4" s="268" t="s">
        <v>63</v>
      </c>
      <c r="I4" s="268" t="s">
        <v>63</v>
      </c>
    </row>
    <row r="5" spans="2:9" ht="45" customHeight="1" x14ac:dyDescent="0.25">
      <c r="B5" s="309" t="s">
        <v>883</v>
      </c>
      <c r="C5" s="129" t="s">
        <v>761</v>
      </c>
      <c r="D5" s="310">
        <v>3</v>
      </c>
      <c r="E5" s="129" t="s">
        <v>202</v>
      </c>
      <c r="F5" s="129" t="s">
        <v>258</v>
      </c>
      <c r="G5" s="129" t="s">
        <v>332</v>
      </c>
      <c r="H5" s="150" t="s">
        <v>63</v>
      </c>
      <c r="I5" s="150" t="s">
        <v>63</v>
      </c>
    </row>
    <row r="6" spans="2:9" ht="45" customHeight="1" x14ac:dyDescent="0.25">
      <c r="B6" s="401" t="s">
        <v>208</v>
      </c>
      <c r="C6" s="117" t="s">
        <v>762</v>
      </c>
      <c r="D6" s="120">
        <v>4</v>
      </c>
      <c r="E6" s="117" t="s">
        <v>756</v>
      </c>
      <c r="F6" s="129" t="s">
        <v>258</v>
      </c>
      <c r="G6" s="129" t="s">
        <v>332</v>
      </c>
      <c r="H6" s="150" t="s">
        <v>62</v>
      </c>
      <c r="I6" s="150" t="s">
        <v>62</v>
      </c>
    </row>
    <row r="7" spans="2:9" ht="45" customHeight="1" x14ac:dyDescent="0.25">
      <c r="B7" s="401"/>
      <c r="C7" s="117" t="s">
        <v>762</v>
      </c>
      <c r="D7" s="120">
        <v>5</v>
      </c>
      <c r="E7" s="117" t="s">
        <v>757</v>
      </c>
      <c r="F7" s="129" t="s">
        <v>258</v>
      </c>
      <c r="G7" s="117" t="s">
        <v>332</v>
      </c>
      <c r="H7" s="268" t="s">
        <v>62</v>
      </c>
      <c r="I7" s="268" t="s">
        <v>62</v>
      </c>
    </row>
    <row r="8" spans="2:9" ht="45" customHeight="1" x14ac:dyDescent="0.25">
      <c r="B8" s="103" t="s">
        <v>766</v>
      </c>
      <c r="C8" s="117" t="s">
        <v>776</v>
      </c>
      <c r="D8" s="120">
        <v>6</v>
      </c>
      <c r="E8" s="117" t="s">
        <v>341</v>
      </c>
      <c r="F8" s="129" t="s">
        <v>258</v>
      </c>
      <c r="G8" s="117" t="s">
        <v>332</v>
      </c>
      <c r="H8" s="268" t="s">
        <v>62</v>
      </c>
      <c r="I8" s="268" t="s">
        <v>62</v>
      </c>
    </row>
    <row r="9" spans="2:9" ht="45" customHeight="1" x14ac:dyDescent="0.25">
      <c r="B9" s="398" t="s">
        <v>767</v>
      </c>
      <c r="C9" s="117" t="s">
        <v>212</v>
      </c>
      <c r="D9" s="120">
        <v>7</v>
      </c>
      <c r="E9" s="117" t="s">
        <v>909</v>
      </c>
      <c r="F9" s="129" t="s">
        <v>258</v>
      </c>
      <c r="G9" s="117" t="s">
        <v>332</v>
      </c>
      <c r="H9" s="268" t="s">
        <v>62</v>
      </c>
      <c r="I9" s="268" t="s">
        <v>62</v>
      </c>
    </row>
    <row r="10" spans="2:9" ht="45" customHeight="1" x14ac:dyDescent="0.25">
      <c r="B10" s="398"/>
      <c r="C10" s="117" t="s">
        <v>213</v>
      </c>
      <c r="D10" s="120">
        <v>8</v>
      </c>
      <c r="E10" s="117" t="s">
        <v>783</v>
      </c>
      <c r="F10" s="129" t="s">
        <v>258</v>
      </c>
      <c r="G10" s="117" t="s">
        <v>332</v>
      </c>
      <c r="H10" s="268" t="s">
        <v>62</v>
      </c>
      <c r="I10" s="268" t="s">
        <v>62</v>
      </c>
    </row>
    <row r="11" spans="2:9" ht="45" customHeight="1" x14ac:dyDescent="0.25">
      <c r="B11" s="398"/>
      <c r="C11" s="117" t="s">
        <v>217</v>
      </c>
      <c r="D11" s="120">
        <v>9</v>
      </c>
      <c r="E11" s="117" t="s">
        <v>216</v>
      </c>
      <c r="F11" s="129" t="s">
        <v>258</v>
      </c>
      <c r="G11" s="117" t="s">
        <v>332</v>
      </c>
      <c r="H11" s="268" t="s">
        <v>63</v>
      </c>
      <c r="I11" s="268" t="s">
        <v>63</v>
      </c>
    </row>
    <row r="12" spans="2:9" ht="32.25" customHeight="1" x14ac:dyDescent="0.25">
      <c r="B12" s="103" t="s">
        <v>768</v>
      </c>
      <c r="C12" s="129" t="s">
        <v>777</v>
      </c>
      <c r="D12" s="128">
        <v>10</v>
      </c>
      <c r="E12" s="129" t="s">
        <v>880</v>
      </c>
      <c r="F12" s="129" t="s">
        <v>258</v>
      </c>
      <c r="G12" s="129" t="s">
        <v>332</v>
      </c>
      <c r="H12" s="150" t="s">
        <v>62</v>
      </c>
      <c r="I12" s="150" t="s">
        <v>62</v>
      </c>
    </row>
    <row r="13" spans="2:9" ht="45" customHeight="1" x14ac:dyDescent="0.25">
      <c r="B13" s="120" t="s">
        <v>769</v>
      </c>
      <c r="C13" s="117" t="s">
        <v>874</v>
      </c>
      <c r="D13" s="120">
        <v>11</v>
      </c>
      <c r="E13" s="117" t="s">
        <v>347</v>
      </c>
      <c r="F13" s="129" t="s">
        <v>258</v>
      </c>
      <c r="G13" s="117" t="s">
        <v>332</v>
      </c>
      <c r="H13" s="268" t="s">
        <v>63</v>
      </c>
      <c r="I13" s="268" t="s">
        <v>63</v>
      </c>
    </row>
    <row r="14" spans="2:9" ht="45" customHeight="1" x14ac:dyDescent="0.25">
      <c r="B14" s="103" t="s">
        <v>770</v>
      </c>
      <c r="C14" s="117" t="s">
        <v>220</v>
      </c>
      <c r="D14" s="120">
        <v>12</v>
      </c>
      <c r="E14" s="117" t="s">
        <v>219</v>
      </c>
      <c r="F14" s="129" t="s">
        <v>258</v>
      </c>
      <c r="G14" s="129" t="s">
        <v>332</v>
      </c>
      <c r="H14" s="150" t="s">
        <v>63</v>
      </c>
      <c r="I14" s="150" t="s">
        <v>63</v>
      </c>
    </row>
    <row r="15" spans="2:9" ht="45" customHeight="1" x14ac:dyDescent="0.25">
      <c r="B15" s="103" t="s">
        <v>774</v>
      </c>
      <c r="C15" s="117" t="s">
        <v>229</v>
      </c>
      <c r="D15" s="128">
        <v>13</v>
      </c>
      <c r="E15" s="117" t="s">
        <v>228</v>
      </c>
      <c r="F15" s="129" t="s">
        <v>258</v>
      </c>
      <c r="G15" s="129" t="s">
        <v>332</v>
      </c>
      <c r="H15" s="150" t="s">
        <v>63</v>
      </c>
      <c r="I15" s="150" t="s">
        <v>63</v>
      </c>
    </row>
    <row r="16" spans="2:9" ht="45" customHeight="1" x14ac:dyDescent="0.25">
      <c r="B16" s="120" t="s">
        <v>771</v>
      </c>
      <c r="C16" s="117" t="s">
        <v>778</v>
      </c>
      <c r="D16" s="128">
        <v>14</v>
      </c>
      <c r="E16" s="117" t="s">
        <v>233</v>
      </c>
      <c r="F16" s="129" t="s">
        <v>258</v>
      </c>
      <c r="G16" s="129" t="s">
        <v>332</v>
      </c>
      <c r="H16" s="150" t="s">
        <v>63</v>
      </c>
      <c r="I16" s="150" t="s">
        <v>63</v>
      </c>
    </row>
    <row r="17" spans="2:9" ht="45" customHeight="1" x14ac:dyDescent="0.25">
      <c r="B17" s="401" t="s">
        <v>764</v>
      </c>
      <c r="C17" s="117" t="s">
        <v>239</v>
      </c>
      <c r="D17" s="120">
        <v>15</v>
      </c>
      <c r="E17" s="117" t="s">
        <v>238</v>
      </c>
      <c r="F17" s="129" t="s">
        <v>258</v>
      </c>
      <c r="G17" s="117" t="s">
        <v>332</v>
      </c>
      <c r="H17" s="268" t="s">
        <v>62</v>
      </c>
      <c r="I17" s="268" t="s">
        <v>62</v>
      </c>
    </row>
    <row r="18" spans="2:9" ht="45" customHeight="1" x14ac:dyDescent="0.25">
      <c r="B18" s="401"/>
      <c r="C18" s="117" t="s">
        <v>239</v>
      </c>
      <c r="D18" s="310">
        <v>16</v>
      </c>
      <c r="E18" s="117" t="s">
        <v>263</v>
      </c>
      <c r="F18" s="129" t="s">
        <v>258</v>
      </c>
      <c r="G18" s="129" t="s">
        <v>332</v>
      </c>
      <c r="H18" s="150" t="s">
        <v>63</v>
      </c>
      <c r="I18" s="150" t="s">
        <v>63</v>
      </c>
    </row>
    <row r="19" spans="2:9" ht="45" customHeight="1" x14ac:dyDescent="0.25">
      <c r="B19" s="103" t="s">
        <v>246</v>
      </c>
      <c r="C19" s="117" t="s">
        <v>779</v>
      </c>
      <c r="D19" s="310">
        <v>17</v>
      </c>
      <c r="E19" s="117" t="s">
        <v>260</v>
      </c>
      <c r="F19" s="129" t="s">
        <v>258</v>
      </c>
      <c r="G19" s="129" t="s">
        <v>332</v>
      </c>
      <c r="H19" s="150" t="s">
        <v>62</v>
      </c>
      <c r="I19" s="150" t="s">
        <v>62</v>
      </c>
    </row>
    <row r="20" spans="2:9" ht="45" customHeight="1" x14ac:dyDescent="0.25">
      <c r="B20" s="117" t="s">
        <v>249</v>
      </c>
      <c r="C20" s="117" t="s">
        <v>763</v>
      </c>
      <c r="D20" s="120">
        <v>18</v>
      </c>
      <c r="E20" s="117" t="s">
        <v>248</v>
      </c>
      <c r="F20" s="129" t="s">
        <v>258</v>
      </c>
      <c r="G20" s="117" t="s">
        <v>332</v>
      </c>
      <c r="H20" s="156" t="s">
        <v>62</v>
      </c>
      <c r="I20" s="156" t="s">
        <v>62</v>
      </c>
    </row>
    <row r="21" spans="2:9" ht="45" customHeight="1" x14ac:dyDescent="0.25">
      <c r="B21" s="103" t="s">
        <v>772</v>
      </c>
      <c r="C21" s="117" t="s">
        <v>252</v>
      </c>
      <c r="D21" s="128">
        <v>19</v>
      </c>
      <c r="E21" s="117" t="s">
        <v>244</v>
      </c>
      <c r="F21" s="129" t="s">
        <v>258</v>
      </c>
      <c r="G21" s="129" t="s">
        <v>332</v>
      </c>
      <c r="H21" s="150" t="s">
        <v>62</v>
      </c>
      <c r="I21" s="150" t="s">
        <v>62</v>
      </c>
    </row>
    <row r="22" spans="2:9" ht="45" customHeight="1" x14ac:dyDescent="0.25">
      <c r="B22" s="103" t="s">
        <v>765</v>
      </c>
      <c r="C22" s="117" t="s">
        <v>277</v>
      </c>
      <c r="D22" s="103">
        <v>20</v>
      </c>
      <c r="E22" s="117" t="s">
        <v>318</v>
      </c>
      <c r="F22" s="129" t="s">
        <v>258</v>
      </c>
      <c r="G22" s="117" t="s">
        <v>332</v>
      </c>
      <c r="H22" s="268" t="s">
        <v>62</v>
      </c>
      <c r="I22" s="268" t="s">
        <v>62</v>
      </c>
    </row>
    <row r="23" spans="2:9" ht="45" customHeight="1" x14ac:dyDescent="0.25">
      <c r="B23" s="401" t="s">
        <v>764</v>
      </c>
      <c r="C23" s="103" t="s">
        <v>773</v>
      </c>
      <c r="D23" s="103">
        <v>21</v>
      </c>
      <c r="E23" s="117" t="s">
        <v>317</v>
      </c>
      <c r="F23" s="129" t="s">
        <v>258</v>
      </c>
      <c r="G23" s="103" t="s">
        <v>332</v>
      </c>
      <c r="H23" s="156" t="s">
        <v>62</v>
      </c>
      <c r="I23" s="156" t="s">
        <v>62</v>
      </c>
    </row>
    <row r="24" spans="2:9" ht="45" customHeight="1" x14ac:dyDescent="0.25">
      <c r="B24" s="401"/>
      <c r="C24" s="103" t="s">
        <v>773</v>
      </c>
      <c r="D24" s="103">
        <v>22</v>
      </c>
      <c r="E24" s="117" t="s">
        <v>786</v>
      </c>
      <c r="F24" s="129" t="s">
        <v>258</v>
      </c>
      <c r="G24" s="103" t="s">
        <v>332</v>
      </c>
      <c r="H24" s="268" t="s">
        <v>63</v>
      </c>
      <c r="I24" s="268" t="s">
        <v>63</v>
      </c>
    </row>
    <row r="25" spans="2:9" ht="45" customHeight="1" x14ac:dyDescent="0.25">
      <c r="B25" s="401" t="s">
        <v>774</v>
      </c>
      <c r="C25" s="103" t="s">
        <v>229</v>
      </c>
      <c r="D25" s="103">
        <v>23</v>
      </c>
      <c r="E25" s="103" t="s">
        <v>359</v>
      </c>
      <c r="F25" s="129" t="s">
        <v>258</v>
      </c>
      <c r="G25" s="103" t="s">
        <v>332</v>
      </c>
      <c r="H25" s="268" t="s">
        <v>62</v>
      </c>
      <c r="I25" s="268" t="s">
        <v>62</v>
      </c>
    </row>
    <row r="26" spans="2:9" ht="45" customHeight="1" x14ac:dyDescent="0.25">
      <c r="B26" s="472"/>
      <c r="C26" s="131" t="s">
        <v>229</v>
      </c>
      <c r="D26" s="131">
        <v>24</v>
      </c>
      <c r="E26" s="131" t="s">
        <v>780</v>
      </c>
      <c r="F26" s="252" t="s">
        <v>759</v>
      </c>
      <c r="G26" s="131" t="s">
        <v>332</v>
      </c>
      <c r="H26" s="293" t="s">
        <v>62</v>
      </c>
      <c r="I26" s="293" t="s">
        <v>62</v>
      </c>
    </row>
    <row r="27" spans="2:9" ht="45" customHeight="1" x14ac:dyDescent="0.25">
      <c r="B27" s="246" t="s">
        <v>775</v>
      </c>
      <c r="C27" s="246" t="s">
        <v>265</v>
      </c>
      <c r="D27" s="246">
        <v>25</v>
      </c>
      <c r="E27" s="246" t="s">
        <v>361</v>
      </c>
      <c r="F27" s="128" t="s">
        <v>759</v>
      </c>
      <c r="G27" s="246" t="s">
        <v>332</v>
      </c>
      <c r="H27" s="151" t="s">
        <v>64</v>
      </c>
      <c r="I27" s="151" t="s">
        <v>64</v>
      </c>
    </row>
    <row r="28" spans="2:9" ht="45" customHeight="1" x14ac:dyDescent="0.25">
      <c r="B28" s="103" t="s">
        <v>766</v>
      </c>
      <c r="C28" s="120" t="s">
        <v>278</v>
      </c>
      <c r="D28" s="103">
        <v>26</v>
      </c>
      <c r="E28" s="103" t="s">
        <v>790</v>
      </c>
      <c r="F28" s="120" t="s">
        <v>759</v>
      </c>
      <c r="G28" s="103" t="s">
        <v>332</v>
      </c>
      <c r="H28" s="151" t="s">
        <v>62</v>
      </c>
      <c r="I28" s="151" t="s">
        <v>62</v>
      </c>
    </row>
    <row r="29" spans="2:9" ht="45" customHeight="1" x14ac:dyDescent="0.25">
      <c r="B29" s="399" t="s">
        <v>249</v>
      </c>
      <c r="C29" s="246" t="s">
        <v>781</v>
      </c>
      <c r="D29" s="246">
        <v>27</v>
      </c>
      <c r="E29" s="246" t="s">
        <v>796</v>
      </c>
      <c r="F29" s="128" t="s">
        <v>276</v>
      </c>
      <c r="G29" s="246" t="s">
        <v>332</v>
      </c>
      <c r="H29" s="151" t="s">
        <v>62</v>
      </c>
      <c r="I29" s="151" t="s">
        <v>62</v>
      </c>
    </row>
    <row r="30" spans="2:9" ht="45" customHeight="1" x14ac:dyDescent="0.25">
      <c r="B30" s="402"/>
      <c r="C30" s="246" t="s">
        <v>781</v>
      </c>
      <c r="D30" s="246">
        <v>28</v>
      </c>
      <c r="E30" s="246" t="s">
        <v>797</v>
      </c>
      <c r="F30" s="128" t="s">
        <v>276</v>
      </c>
      <c r="G30" s="246" t="s">
        <v>332</v>
      </c>
      <c r="H30" s="151" t="s">
        <v>62</v>
      </c>
      <c r="I30" s="151" t="s">
        <v>62</v>
      </c>
    </row>
    <row r="31" spans="2:9" ht="45" customHeight="1" x14ac:dyDescent="0.25">
      <c r="B31" s="103" t="s">
        <v>203</v>
      </c>
      <c r="C31" s="120" t="s">
        <v>782</v>
      </c>
      <c r="D31" s="103">
        <v>29</v>
      </c>
      <c r="E31" s="103" t="s">
        <v>366</v>
      </c>
      <c r="F31" s="120" t="s">
        <v>276</v>
      </c>
      <c r="G31" s="103" t="s">
        <v>332</v>
      </c>
      <c r="H31" s="156" t="s">
        <v>62</v>
      </c>
      <c r="I31" s="156" t="s">
        <v>62</v>
      </c>
    </row>
    <row r="32" spans="2:9" ht="15" customHeight="1" x14ac:dyDescent="0.25">
      <c r="B32" s="401" t="s">
        <v>208</v>
      </c>
      <c r="C32" s="117" t="s">
        <v>762</v>
      </c>
      <c r="D32" s="120">
        <v>30</v>
      </c>
      <c r="E32" s="117" t="s">
        <v>806</v>
      </c>
      <c r="F32" s="117" t="s">
        <v>802</v>
      </c>
      <c r="G32" s="117" t="s">
        <v>803</v>
      </c>
      <c r="H32" s="150" t="s">
        <v>62</v>
      </c>
      <c r="I32" s="150" t="s">
        <v>62</v>
      </c>
    </row>
    <row r="33" spans="2:27" ht="45" customHeight="1" x14ac:dyDescent="0.25">
      <c r="B33" s="401"/>
      <c r="C33" s="117" t="s">
        <v>762</v>
      </c>
      <c r="D33" s="120">
        <v>31</v>
      </c>
      <c r="E33" s="117" t="s">
        <v>811</v>
      </c>
      <c r="F33" s="117" t="s">
        <v>802</v>
      </c>
      <c r="G33" s="117" t="s">
        <v>803</v>
      </c>
      <c r="H33" s="268" t="s">
        <v>63</v>
      </c>
      <c r="I33" s="268" t="s">
        <v>63</v>
      </c>
    </row>
    <row r="34" spans="2:27" ht="45" customHeight="1" x14ac:dyDescent="0.25">
      <c r="B34" s="401" t="s">
        <v>766</v>
      </c>
      <c r="C34" s="117" t="s">
        <v>776</v>
      </c>
      <c r="D34" s="120">
        <v>32</v>
      </c>
      <c r="E34" s="117" t="s">
        <v>814</v>
      </c>
      <c r="F34" s="117" t="s">
        <v>802</v>
      </c>
      <c r="G34" s="117" t="s">
        <v>803</v>
      </c>
      <c r="H34" s="268" t="s">
        <v>64</v>
      </c>
    </row>
    <row r="35" spans="2:27" ht="45" customHeight="1" x14ac:dyDescent="0.25">
      <c r="B35" s="401"/>
      <c r="C35" s="117" t="s">
        <v>776</v>
      </c>
      <c r="D35" s="120">
        <v>33</v>
      </c>
      <c r="E35" s="117" t="s">
        <v>816</v>
      </c>
      <c r="F35" s="117" t="s">
        <v>802</v>
      </c>
      <c r="G35" s="117" t="s">
        <v>803</v>
      </c>
      <c r="H35" s="268" t="s">
        <v>62</v>
      </c>
    </row>
    <row r="36" spans="2:27" ht="45" customHeight="1" x14ac:dyDescent="0.25">
      <c r="B36" s="398" t="s">
        <v>767</v>
      </c>
      <c r="C36" s="117" t="s">
        <v>212</v>
      </c>
      <c r="D36" s="124">
        <v>34</v>
      </c>
      <c r="E36" s="117" t="s">
        <v>819</v>
      </c>
      <c r="F36" s="117" t="s">
        <v>802</v>
      </c>
      <c r="G36" s="117" t="s">
        <v>803</v>
      </c>
      <c r="H36" s="150" t="s">
        <v>63</v>
      </c>
      <c r="I36" s="150" t="s">
        <v>63</v>
      </c>
    </row>
    <row r="37" spans="2:27" ht="45" customHeight="1" x14ac:dyDescent="0.25">
      <c r="B37" s="404"/>
      <c r="C37" s="117" t="s">
        <v>217</v>
      </c>
      <c r="D37" s="62">
        <v>35</v>
      </c>
      <c r="E37" s="117" t="s">
        <v>822</v>
      </c>
      <c r="F37" s="117" t="s">
        <v>802</v>
      </c>
      <c r="G37" s="117" t="s">
        <v>803</v>
      </c>
      <c r="H37" s="150" t="s">
        <v>63</v>
      </c>
      <c r="I37" s="150" t="s">
        <v>63</v>
      </c>
    </row>
    <row r="38" spans="2:27" ht="78.75" customHeight="1" x14ac:dyDescent="0.25">
      <c r="B38" s="397"/>
      <c r="C38" s="117" t="s">
        <v>217</v>
      </c>
      <c r="D38" s="124">
        <v>36</v>
      </c>
      <c r="E38" s="117" t="s">
        <v>216</v>
      </c>
      <c r="F38" s="117" t="s">
        <v>802</v>
      </c>
      <c r="G38" s="117" t="s">
        <v>803</v>
      </c>
      <c r="H38" s="150" t="s">
        <v>63</v>
      </c>
      <c r="I38" s="150" t="s">
        <v>63</v>
      </c>
    </row>
    <row r="39" spans="2:27" ht="74.25" customHeight="1" x14ac:dyDescent="0.25">
      <c r="B39" s="246" t="s">
        <v>823</v>
      </c>
      <c r="C39" s="246" t="s">
        <v>824</v>
      </c>
      <c r="D39" s="128">
        <v>37</v>
      </c>
      <c r="E39" s="246" t="s">
        <v>825</v>
      </c>
      <c r="F39" s="128" t="s">
        <v>802</v>
      </c>
      <c r="G39" s="246" t="s">
        <v>803</v>
      </c>
      <c r="H39" s="150" t="s">
        <v>63</v>
      </c>
      <c r="I39" s="150" t="s">
        <v>63</v>
      </c>
    </row>
    <row r="40" spans="2:27" ht="57.75" customHeight="1" x14ac:dyDescent="0.25">
      <c r="B40" s="103" t="s">
        <v>767</v>
      </c>
      <c r="C40" s="120" t="s">
        <v>827</v>
      </c>
      <c r="D40" s="120">
        <v>38</v>
      </c>
      <c r="E40" s="103" t="s">
        <v>828</v>
      </c>
      <c r="F40" s="120" t="s">
        <v>802</v>
      </c>
      <c r="G40" s="103" t="s">
        <v>803</v>
      </c>
      <c r="H40" s="268" t="s">
        <v>63</v>
      </c>
      <c r="I40" s="268" t="s">
        <v>63</v>
      </c>
    </row>
    <row r="42" spans="2:27" ht="45" customHeight="1" x14ac:dyDescent="0.25">
      <c r="B42" s="314" t="s">
        <v>258</v>
      </c>
      <c r="C42">
        <v>23</v>
      </c>
    </row>
    <row r="43" spans="2:27" ht="45" customHeight="1" x14ac:dyDescent="0.25">
      <c r="B43" s="314" t="s">
        <v>276</v>
      </c>
      <c r="C43">
        <v>3</v>
      </c>
    </row>
    <row r="44" spans="2:27" ht="45" customHeight="1" x14ac:dyDescent="0.25">
      <c r="B44" s="314" t="s">
        <v>759</v>
      </c>
      <c r="C44">
        <v>3</v>
      </c>
    </row>
    <row r="45" spans="2:27" ht="45" customHeight="1" x14ac:dyDescent="0.25">
      <c r="B45" s="314" t="s">
        <v>802</v>
      </c>
      <c r="C45">
        <v>9</v>
      </c>
    </row>
    <row r="47" spans="2:27" ht="45" customHeight="1" x14ac:dyDescent="0.25">
      <c r="B47" s="317"/>
      <c r="C47" s="317" t="s">
        <v>212</v>
      </c>
      <c r="D47" s="317" t="s">
        <v>217</v>
      </c>
      <c r="E47" s="317" t="s">
        <v>779</v>
      </c>
      <c r="F47" s="317" t="s">
        <v>760</v>
      </c>
      <c r="G47" s="317" t="s">
        <v>213</v>
      </c>
      <c r="H47" s="317" t="s">
        <v>827</v>
      </c>
      <c r="I47" s="317" t="s">
        <v>762</v>
      </c>
      <c r="J47" s="317" t="s">
        <v>265</v>
      </c>
      <c r="K47" s="317" t="s">
        <v>277</v>
      </c>
      <c r="L47" s="317" t="s">
        <v>773</v>
      </c>
      <c r="M47" s="317" t="s">
        <v>239</v>
      </c>
      <c r="N47" s="317" t="s">
        <v>777</v>
      </c>
      <c r="O47" s="317" t="s">
        <v>781</v>
      </c>
      <c r="P47" s="317" t="s">
        <v>763</v>
      </c>
      <c r="Q47" s="317" t="s">
        <v>278</v>
      </c>
      <c r="R47" s="317" t="s">
        <v>874</v>
      </c>
      <c r="S47" s="317" t="s">
        <v>220</v>
      </c>
      <c r="T47" s="317" t="s">
        <v>252</v>
      </c>
      <c r="U47" s="317" t="s">
        <v>198</v>
      </c>
      <c r="V47" s="317" t="s">
        <v>782</v>
      </c>
      <c r="W47" s="317" t="s">
        <v>761</v>
      </c>
      <c r="X47" s="317" t="s">
        <v>778</v>
      </c>
      <c r="Y47" s="317" t="s">
        <v>824</v>
      </c>
      <c r="Z47" s="317" t="s">
        <v>229</v>
      </c>
      <c r="AA47" s="317" t="s">
        <v>776</v>
      </c>
    </row>
    <row r="48" spans="2:27" ht="45" customHeight="1" x14ac:dyDescent="0.25">
      <c r="B48" s="314" t="s">
        <v>258</v>
      </c>
      <c r="C48">
        <v>1</v>
      </c>
      <c r="D48">
        <v>1</v>
      </c>
      <c r="E48">
        <v>1</v>
      </c>
      <c r="F48">
        <v>1</v>
      </c>
      <c r="G48">
        <v>1</v>
      </c>
      <c r="I48">
        <v>2</v>
      </c>
      <c r="K48">
        <v>1</v>
      </c>
      <c r="L48">
        <v>2</v>
      </c>
      <c r="M48">
        <v>2</v>
      </c>
      <c r="N48">
        <v>1</v>
      </c>
      <c r="P48">
        <v>1</v>
      </c>
      <c r="R48">
        <v>1</v>
      </c>
      <c r="S48">
        <v>1</v>
      </c>
      <c r="T48">
        <v>1</v>
      </c>
      <c r="U48">
        <v>1</v>
      </c>
      <c r="W48">
        <v>1</v>
      </c>
      <c r="X48">
        <v>1</v>
      </c>
      <c r="Z48">
        <v>2</v>
      </c>
      <c r="AA48">
        <v>1</v>
      </c>
    </row>
    <row r="49" spans="2:27" ht="45" customHeight="1" x14ac:dyDescent="0.25">
      <c r="B49" s="314" t="s">
        <v>276</v>
      </c>
      <c r="O49">
        <v>2</v>
      </c>
      <c r="V49">
        <v>1</v>
      </c>
    </row>
    <row r="50" spans="2:27" ht="45" customHeight="1" x14ac:dyDescent="0.25">
      <c r="B50" s="314" t="s">
        <v>759</v>
      </c>
      <c r="J50">
        <v>1</v>
      </c>
      <c r="Q50">
        <v>1</v>
      </c>
      <c r="Z50">
        <v>1</v>
      </c>
    </row>
    <row r="51" spans="2:27" ht="45" customHeight="1" x14ac:dyDescent="0.25">
      <c r="B51" s="314" t="s">
        <v>802</v>
      </c>
      <c r="C51">
        <v>1</v>
      </c>
      <c r="D51">
        <v>2</v>
      </c>
      <c r="H51">
        <v>1</v>
      </c>
      <c r="I51">
        <v>2</v>
      </c>
      <c r="Y51">
        <v>1</v>
      </c>
      <c r="AA51">
        <v>2</v>
      </c>
    </row>
    <row r="56" spans="2:27" ht="45" customHeight="1" x14ac:dyDescent="0.25">
      <c r="B56" s="314" t="s">
        <v>212</v>
      </c>
      <c r="C56">
        <v>2</v>
      </c>
    </row>
    <row r="57" spans="2:27" ht="45" customHeight="1" x14ac:dyDescent="0.25">
      <c r="B57" s="314" t="s">
        <v>217</v>
      </c>
      <c r="C57">
        <v>3</v>
      </c>
    </row>
    <row r="58" spans="2:27" ht="45" customHeight="1" x14ac:dyDescent="0.25">
      <c r="B58" s="314" t="s">
        <v>779</v>
      </c>
      <c r="C58">
        <v>1</v>
      </c>
    </row>
    <row r="59" spans="2:27" ht="45" customHeight="1" x14ac:dyDescent="0.25">
      <c r="B59" s="314" t="s">
        <v>760</v>
      </c>
      <c r="C59">
        <v>1</v>
      </c>
    </row>
    <row r="60" spans="2:27" ht="45" customHeight="1" x14ac:dyDescent="0.25">
      <c r="B60" s="314" t="s">
        <v>213</v>
      </c>
      <c r="C60">
        <v>1</v>
      </c>
    </row>
    <row r="61" spans="2:27" ht="45" customHeight="1" x14ac:dyDescent="0.25">
      <c r="B61" s="314" t="s">
        <v>827</v>
      </c>
      <c r="C61">
        <v>1</v>
      </c>
    </row>
    <row r="62" spans="2:27" ht="45" customHeight="1" x14ac:dyDescent="0.25">
      <c r="B62" s="314" t="s">
        <v>762</v>
      </c>
      <c r="C62">
        <v>4</v>
      </c>
    </row>
    <row r="63" spans="2:27" ht="45" customHeight="1" x14ac:dyDescent="0.25">
      <c r="B63" s="314" t="s">
        <v>265</v>
      </c>
      <c r="C63">
        <v>1</v>
      </c>
    </row>
    <row r="64" spans="2:27" ht="45" customHeight="1" x14ac:dyDescent="0.25">
      <c r="B64" s="314" t="s">
        <v>277</v>
      </c>
      <c r="C64">
        <v>1</v>
      </c>
    </row>
    <row r="65" spans="2:3" ht="45" customHeight="1" x14ac:dyDescent="0.25">
      <c r="B65" s="314" t="s">
        <v>773</v>
      </c>
      <c r="C65">
        <v>2</v>
      </c>
    </row>
    <row r="66" spans="2:3" ht="45" customHeight="1" x14ac:dyDescent="0.25">
      <c r="B66" s="314" t="s">
        <v>239</v>
      </c>
      <c r="C66">
        <v>2</v>
      </c>
    </row>
    <row r="67" spans="2:3" ht="45" customHeight="1" x14ac:dyDescent="0.25">
      <c r="B67" s="314" t="s">
        <v>777</v>
      </c>
      <c r="C67">
        <v>1</v>
      </c>
    </row>
    <row r="68" spans="2:3" ht="45" customHeight="1" x14ac:dyDescent="0.25">
      <c r="B68" s="314" t="s">
        <v>781</v>
      </c>
      <c r="C68">
        <v>2</v>
      </c>
    </row>
    <row r="69" spans="2:3" ht="45" customHeight="1" x14ac:dyDescent="0.25">
      <c r="B69" s="314" t="s">
        <v>763</v>
      </c>
      <c r="C69">
        <v>1</v>
      </c>
    </row>
    <row r="70" spans="2:3" ht="45" customHeight="1" x14ac:dyDescent="0.25">
      <c r="B70" s="314" t="s">
        <v>278</v>
      </c>
      <c r="C70">
        <v>1</v>
      </c>
    </row>
    <row r="71" spans="2:3" ht="45" customHeight="1" x14ac:dyDescent="0.25">
      <c r="B71" s="314" t="s">
        <v>874</v>
      </c>
      <c r="C71">
        <v>1</v>
      </c>
    </row>
    <row r="72" spans="2:3" ht="45" customHeight="1" x14ac:dyDescent="0.25">
      <c r="B72" s="314" t="s">
        <v>220</v>
      </c>
      <c r="C72">
        <v>1</v>
      </c>
    </row>
    <row r="73" spans="2:3" ht="45" customHeight="1" x14ac:dyDescent="0.25">
      <c r="B73" s="314" t="s">
        <v>252</v>
      </c>
      <c r="C73">
        <v>1</v>
      </c>
    </row>
    <row r="74" spans="2:3" ht="45" customHeight="1" x14ac:dyDescent="0.25">
      <c r="B74" s="314" t="s">
        <v>198</v>
      </c>
      <c r="C74">
        <v>1</v>
      </c>
    </row>
    <row r="75" spans="2:3" ht="45" customHeight="1" x14ac:dyDescent="0.25">
      <c r="B75" s="314" t="s">
        <v>782</v>
      </c>
      <c r="C75">
        <v>1</v>
      </c>
    </row>
    <row r="76" spans="2:3" ht="45" customHeight="1" x14ac:dyDescent="0.25">
      <c r="B76" s="314" t="s">
        <v>761</v>
      </c>
      <c r="C76">
        <v>1</v>
      </c>
    </row>
    <row r="77" spans="2:3" ht="45" customHeight="1" x14ac:dyDescent="0.25">
      <c r="B77" s="314" t="s">
        <v>778</v>
      </c>
      <c r="C77">
        <v>1</v>
      </c>
    </row>
    <row r="78" spans="2:3" ht="45" customHeight="1" x14ac:dyDescent="0.25">
      <c r="B78" s="314" t="s">
        <v>824</v>
      </c>
      <c r="C78">
        <v>1</v>
      </c>
    </row>
    <row r="79" spans="2:3" ht="45" customHeight="1" x14ac:dyDescent="0.25">
      <c r="B79" s="314" t="s">
        <v>229</v>
      </c>
      <c r="C79">
        <v>3</v>
      </c>
    </row>
    <row r="80" spans="2:3" ht="45" customHeight="1" x14ac:dyDescent="0.25">
      <c r="B80" s="314" t="s">
        <v>776</v>
      </c>
      <c r="C80">
        <v>3</v>
      </c>
    </row>
  </sheetData>
  <mergeCells count="9">
    <mergeCell ref="B6:B7"/>
    <mergeCell ref="B36:B38"/>
    <mergeCell ref="B29:B30"/>
    <mergeCell ref="B23:B24"/>
    <mergeCell ref="B34:B35"/>
    <mergeCell ref="B25:B26"/>
    <mergeCell ref="B32:B33"/>
    <mergeCell ref="B17:B18"/>
    <mergeCell ref="B9:B11"/>
  </mergeCells>
  <conditionalFormatting sqref="H33:H40">
    <cfRule type="cellIs" dxfId="15" priority="48" operator="equal">
      <formula>"Extremo"</formula>
    </cfRule>
    <cfRule type="cellIs" dxfId="14" priority="49" operator="equal">
      <formula>"Alto"</formula>
    </cfRule>
    <cfRule type="cellIs" dxfId="13" priority="50" operator="equal">
      <formula>"Moderado"</formula>
    </cfRule>
    <cfRule type="cellIs" dxfId="12" priority="51" operator="equal">
      <formula>"Bajo"</formula>
    </cfRule>
  </conditionalFormatting>
  <conditionalFormatting sqref="H3:I32">
    <cfRule type="cellIs" dxfId="11" priority="9" operator="equal">
      <formula>"Extremo"</formula>
    </cfRule>
    <cfRule type="cellIs" dxfId="10" priority="10" operator="equal">
      <formula>"Alto"</formula>
    </cfRule>
    <cfRule type="cellIs" dxfId="9" priority="11" operator="equal">
      <formula>"Moderado"</formula>
    </cfRule>
    <cfRule type="cellIs" dxfId="8" priority="12" operator="equal">
      <formula>"Bajo"</formula>
    </cfRule>
  </conditionalFormatting>
  <conditionalFormatting sqref="I33">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I36:I40">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CH121"/>
  <sheetViews>
    <sheetView zoomScale="30" zoomScaleNormal="30" workbookViewId="0">
      <selection activeCell="X16" sqref="X16:Y17"/>
    </sheetView>
  </sheetViews>
  <sheetFormatPr baseColWidth="10" defaultRowHeight="15" x14ac:dyDescent="0.25"/>
  <cols>
    <col min="2" max="7" width="5.7109375" customWidth="1"/>
    <col min="8" max="15" width="19.28515625" customWidth="1"/>
    <col min="16" max="19" width="17.28515625" customWidth="1"/>
    <col min="20" max="20" width="30.28515625" customWidth="1"/>
    <col min="21" max="21" width="26.5703125" customWidth="1"/>
    <col min="22" max="22" width="26.85546875" customWidth="1"/>
    <col min="23" max="23" width="31.7109375" customWidth="1"/>
    <col min="24" max="27" width="22.7109375" customWidth="1"/>
    <col min="29" max="34" width="5.7109375" customWidth="1"/>
  </cols>
  <sheetData>
    <row r="1" spans="1:86"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row>
    <row r="2" spans="1:86" ht="18" customHeight="1" x14ac:dyDescent="0.25">
      <c r="A2" s="18"/>
      <c r="B2" s="531" t="s">
        <v>107</v>
      </c>
      <c r="C2" s="531"/>
      <c r="D2" s="531"/>
      <c r="E2" s="531"/>
      <c r="F2" s="531"/>
      <c r="G2" s="531"/>
      <c r="H2" s="512" t="s">
        <v>1</v>
      </c>
      <c r="I2" s="512"/>
      <c r="J2" s="512"/>
      <c r="K2" s="512"/>
      <c r="L2" s="512"/>
      <c r="M2" s="512"/>
      <c r="N2" s="512"/>
      <c r="O2" s="512"/>
      <c r="P2" s="512"/>
      <c r="Q2" s="512"/>
      <c r="R2" s="512"/>
      <c r="S2" s="512"/>
      <c r="T2" s="512"/>
      <c r="U2" s="512"/>
      <c r="V2" s="512"/>
      <c r="W2" s="512"/>
      <c r="X2" s="512"/>
      <c r="Y2" s="512"/>
      <c r="Z2" s="512"/>
      <c r="AA2" s="512"/>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row>
    <row r="3" spans="1:86" ht="18.75" customHeight="1" x14ac:dyDescent="0.25">
      <c r="A3" s="18"/>
      <c r="B3" s="531"/>
      <c r="C3" s="531"/>
      <c r="D3" s="531"/>
      <c r="E3" s="531"/>
      <c r="F3" s="531"/>
      <c r="G3" s="531"/>
      <c r="H3" s="512"/>
      <c r="I3" s="512"/>
      <c r="J3" s="512"/>
      <c r="K3" s="512"/>
      <c r="L3" s="512"/>
      <c r="M3" s="512"/>
      <c r="N3" s="512"/>
      <c r="O3" s="512"/>
      <c r="P3" s="512"/>
      <c r="Q3" s="512"/>
      <c r="R3" s="512"/>
      <c r="S3" s="512"/>
      <c r="T3" s="512"/>
      <c r="U3" s="512"/>
      <c r="V3" s="512"/>
      <c r="W3" s="512"/>
      <c r="X3" s="512"/>
      <c r="Y3" s="512"/>
      <c r="Z3" s="512"/>
      <c r="AA3" s="512"/>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row>
    <row r="4" spans="1:86" ht="15" customHeight="1" x14ac:dyDescent="0.25">
      <c r="A4" s="18"/>
      <c r="B4" s="531"/>
      <c r="C4" s="531"/>
      <c r="D4" s="531"/>
      <c r="E4" s="531"/>
      <c r="F4" s="531"/>
      <c r="G4" s="531"/>
      <c r="H4" s="512"/>
      <c r="I4" s="512"/>
      <c r="J4" s="512"/>
      <c r="K4" s="512"/>
      <c r="L4" s="512"/>
      <c r="M4" s="512"/>
      <c r="N4" s="512"/>
      <c r="O4" s="512"/>
      <c r="P4" s="512"/>
      <c r="Q4" s="512"/>
      <c r="R4" s="512"/>
      <c r="S4" s="512"/>
      <c r="T4" s="512"/>
      <c r="U4" s="512"/>
      <c r="V4" s="512"/>
      <c r="W4" s="512"/>
      <c r="X4" s="512"/>
      <c r="Y4" s="512"/>
      <c r="Z4" s="512"/>
      <c r="AA4" s="512"/>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row>
    <row r="5" spans="1:86"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row>
    <row r="6" spans="1:86" ht="33" customHeight="1" x14ac:dyDescent="0.25">
      <c r="A6" s="18"/>
      <c r="B6" s="541" t="s">
        <v>2</v>
      </c>
      <c r="C6" s="541"/>
      <c r="D6" s="541"/>
      <c r="E6" s="497" t="s">
        <v>82</v>
      </c>
      <c r="F6" s="498"/>
      <c r="G6" s="498"/>
      <c r="H6" s="501" t="str">
        <f>IF(AND('Mapa final'!$M$9="Muy Alta",'Mapa final'!$P$9="Leve"),CONCATENATE("R",'Mapa final'!$C$9),"")</f>
        <v/>
      </c>
      <c r="I6" s="502"/>
      <c r="J6" s="502" t="str">
        <f>IF(AND('Mapa final'!$M$11="Muy Alta",'Mapa final'!$P$11="Leve"),CONCATENATE("R",'Mapa final'!$C$11),"")</f>
        <v/>
      </c>
      <c r="K6" s="505"/>
      <c r="L6" s="501" t="str">
        <f>IF(AND('Mapa final'!$M$9="Muy Alta",'Mapa final'!$P$9="Menor"),CONCATENATE("R",'Mapa final'!$C$9),"")</f>
        <v/>
      </c>
      <c r="M6" s="502"/>
      <c r="N6" s="502" t="str">
        <f>IF(AND('Mapa final'!$M$11="Muy Alta",'Mapa final'!$P$11="Menor"),CONCATENATE("R",'Mapa final'!$C$11),"")</f>
        <v/>
      </c>
      <c r="O6" s="505"/>
      <c r="P6" s="501" t="str">
        <f>IF(AND('Mapa final'!$M$9="Muy Alta",'Mapa final'!$P$9="Moderado"),CONCATENATE("R",'Mapa final'!$C$9),"")</f>
        <v/>
      </c>
      <c r="Q6" s="502"/>
      <c r="R6" s="502" t="str">
        <f>IF(AND('Mapa final'!$M$11="Muy Alta",'Mapa final'!$P$11="Moderado"),CONCATENATE("R",'Mapa final'!$C$11),"")</f>
        <v/>
      </c>
      <c r="S6" s="505"/>
      <c r="T6" s="501" t="str">
        <f>IF(AND('Mapa final'!$M$9="Muy Alta",'Mapa final'!$P$9="Mayor"),CONCATENATE("R",'Mapa final'!$C$9),"")</f>
        <v/>
      </c>
      <c r="U6" s="502"/>
      <c r="V6" s="502" t="str">
        <f>IF(AND('Mapa final'!$M$11="Muy Alta",'Mapa final'!$P$11="Mayor"),CONCATENATE("R",'Mapa final'!$C$11),"")</f>
        <v/>
      </c>
      <c r="W6" s="505"/>
      <c r="X6" s="513" t="s">
        <v>933</v>
      </c>
      <c r="Y6" s="514"/>
      <c r="Z6" s="514" t="s">
        <v>935</v>
      </c>
      <c r="AA6" s="517"/>
      <c r="AC6" s="473" t="s">
        <v>62</v>
      </c>
      <c r="AD6" s="474"/>
      <c r="AE6" s="474"/>
      <c r="AF6" s="474"/>
      <c r="AG6" s="474"/>
      <c r="AH6" s="475"/>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row>
    <row r="7" spans="1:86" ht="33" customHeight="1" x14ac:dyDescent="0.25">
      <c r="A7" s="18"/>
      <c r="B7" s="541"/>
      <c r="C7" s="541"/>
      <c r="D7" s="541"/>
      <c r="E7" s="498"/>
      <c r="F7" s="498"/>
      <c r="G7" s="498"/>
      <c r="H7" s="503"/>
      <c r="I7" s="504"/>
      <c r="J7" s="504"/>
      <c r="K7" s="506"/>
      <c r="L7" s="503"/>
      <c r="M7" s="504"/>
      <c r="N7" s="504"/>
      <c r="O7" s="506"/>
      <c r="P7" s="503"/>
      <c r="Q7" s="504"/>
      <c r="R7" s="504"/>
      <c r="S7" s="506"/>
      <c r="T7" s="503"/>
      <c r="U7" s="504"/>
      <c r="V7" s="504"/>
      <c r="W7" s="506"/>
      <c r="X7" s="515"/>
      <c r="Y7" s="516"/>
      <c r="Z7" s="516"/>
      <c r="AA7" s="518"/>
      <c r="AB7" s="18"/>
      <c r="AC7" s="476"/>
      <c r="AD7" s="477"/>
      <c r="AE7" s="477"/>
      <c r="AF7" s="477"/>
      <c r="AG7" s="477"/>
      <c r="AH7" s="47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row>
    <row r="8" spans="1:86" ht="33" customHeight="1" x14ac:dyDescent="0.25">
      <c r="A8" s="18"/>
      <c r="B8" s="541"/>
      <c r="C8" s="541"/>
      <c r="D8" s="541"/>
      <c r="E8" s="498"/>
      <c r="F8" s="498"/>
      <c r="G8" s="498"/>
      <c r="H8" s="503" t="str">
        <f>IF(AND('Mapa final'!$M$13="Muy Alta",'Mapa final'!$P$13="Leve"),CONCATENATE("R",'Mapa final'!$C$13),"")</f>
        <v/>
      </c>
      <c r="I8" s="504"/>
      <c r="J8" s="504" t="str">
        <f>IF(AND('Mapa final'!$M$20="Muy Alta",'Mapa final'!$P$20="Leve"),CONCATENATE("R",'Mapa final'!$C$20),"")</f>
        <v/>
      </c>
      <c r="K8" s="506"/>
      <c r="L8" s="503" t="str">
        <f>IF(AND('Mapa final'!$M$13="Muy Alta",'Mapa final'!$P$13="Menor"),CONCATENATE("R",'Mapa final'!$C$13),"")</f>
        <v/>
      </c>
      <c r="M8" s="504"/>
      <c r="N8" s="504" t="str">
        <f>IF(AND('Mapa final'!$M$18="Muy Alta",'Mapa final'!$P$18="Menor"),CONCATENATE("R",'Mapa final'!$C$18),"")</f>
        <v/>
      </c>
      <c r="O8" s="506"/>
      <c r="P8" s="503" t="str">
        <f>IF(AND('Mapa final'!$M$13="Muy Alta",'Mapa final'!$P$13="Moderado"),CONCATENATE("R",'Mapa final'!$C$13),"")</f>
        <v/>
      </c>
      <c r="Q8" s="504"/>
      <c r="R8" s="504" t="str">
        <f>IF(AND('Mapa final'!$M$18="Muy Alta",'Mapa final'!$P$18="Moderado"),CONCATENATE("R",'Mapa final'!$C$18),"")</f>
        <v/>
      </c>
      <c r="S8" s="506"/>
      <c r="T8" s="503" t="str">
        <f>IF(AND('Mapa final'!$M$13="Muy Alta",'Mapa final'!$P$13="Mayor"),CONCATENATE("R",'Mapa final'!$C$13),"")</f>
        <v/>
      </c>
      <c r="U8" s="504"/>
      <c r="V8" s="504" t="str">
        <f>IF(AND('Mapa final'!$M$18="Muy Alta",'Mapa final'!$P$18="Mayor"),CONCATENATE("R",'Mapa final'!$C$18),"")</f>
        <v/>
      </c>
      <c r="W8" s="506"/>
      <c r="X8" s="515"/>
      <c r="Y8" s="516"/>
      <c r="Z8" s="516"/>
      <c r="AA8" s="518"/>
      <c r="AB8" s="18"/>
      <c r="AC8" s="476"/>
      <c r="AD8" s="477"/>
      <c r="AE8" s="477"/>
      <c r="AF8" s="477"/>
      <c r="AG8" s="477"/>
      <c r="AH8" s="47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row>
    <row r="9" spans="1:86" ht="33" customHeight="1" thickBot="1" x14ac:dyDescent="0.3">
      <c r="A9" s="18"/>
      <c r="B9" s="541"/>
      <c r="C9" s="541"/>
      <c r="D9" s="541"/>
      <c r="E9" s="498"/>
      <c r="F9" s="498"/>
      <c r="G9" s="498"/>
      <c r="H9" s="507"/>
      <c r="I9" s="508"/>
      <c r="J9" s="508"/>
      <c r="K9" s="509"/>
      <c r="L9" s="507"/>
      <c r="M9" s="508"/>
      <c r="N9" s="508"/>
      <c r="O9" s="509"/>
      <c r="P9" s="507"/>
      <c r="Q9" s="508"/>
      <c r="R9" s="508"/>
      <c r="S9" s="509"/>
      <c r="T9" s="507"/>
      <c r="U9" s="508"/>
      <c r="V9" s="508"/>
      <c r="W9" s="509"/>
      <c r="X9" s="519"/>
      <c r="Y9" s="520"/>
      <c r="Z9" s="520"/>
      <c r="AA9" s="521"/>
      <c r="AB9" s="18"/>
      <c r="AC9" s="476"/>
      <c r="AD9" s="477"/>
      <c r="AE9" s="477"/>
      <c r="AF9" s="477"/>
      <c r="AG9" s="477"/>
      <c r="AH9" s="47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row>
    <row r="10" spans="1:86" ht="33" customHeight="1" x14ac:dyDescent="0.25">
      <c r="A10" s="18"/>
      <c r="B10" s="541"/>
      <c r="C10" s="541"/>
      <c r="D10" s="541"/>
      <c r="E10" s="497" t="s">
        <v>81</v>
      </c>
      <c r="F10" s="498"/>
      <c r="G10" s="498"/>
      <c r="H10" s="522" t="str">
        <f>IF(AND('Mapa final'!$M$9="Alta",'Mapa final'!$P$9="Leve"),CONCATENATE("R",'Mapa final'!$C$9),"")</f>
        <v/>
      </c>
      <c r="I10" s="523"/>
      <c r="J10" s="523" t="str">
        <f>IF(AND('Mapa final'!$M$11="Alta",'Mapa final'!$P$11="Leve"),CONCATENATE("R",'Mapa final'!$C$11),"")</f>
        <v/>
      </c>
      <c r="K10" s="526"/>
      <c r="L10" s="522" t="str">
        <f>IF(AND('Mapa final'!$M$9="Alta",'Mapa final'!$P$9="Menor"),CONCATENATE("R",'Mapa final'!$C$9),"")</f>
        <v/>
      </c>
      <c r="M10" s="523"/>
      <c r="N10" s="523" t="str">
        <f>IF(AND('Mapa final'!$M$11="Alta",'Mapa final'!$P$11="Menor"),CONCATENATE("R",'Mapa final'!$C$11),"")</f>
        <v/>
      </c>
      <c r="O10" s="526"/>
      <c r="P10" s="501" t="str">
        <f>IF(AND('Mapa final'!$M$9="Alta",'Mapa final'!$P$9="Moderado"),CONCATENATE("R",'Mapa final'!$C$9),"")</f>
        <v/>
      </c>
      <c r="Q10" s="502"/>
      <c r="R10" s="502" t="str">
        <f>IF(AND('Mapa final'!$M$11="Alta",'Mapa final'!$P$11="Moderado"),CONCATENATE("R",'Mapa final'!$C$11),"")</f>
        <v/>
      </c>
      <c r="S10" s="505"/>
      <c r="T10" s="501" t="s">
        <v>961</v>
      </c>
      <c r="U10" s="502"/>
      <c r="V10" s="502" t="str">
        <f>IF(AND('Mapa final'!$M$11="Alta",'Mapa final'!$P$11="Mayor"),CONCATENATE("R",'Mapa final'!$C$11),"")</f>
        <v/>
      </c>
      <c r="W10" s="505"/>
      <c r="X10" s="513" t="s">
        <v>934</v>
      </c>
      <c r="Y10" s="514"/>
      <c r="Z10" s="514"/>
      <c r="AA10" s="517"/>
      <c r="AB10" s="18"/>
      <c r="AC10" s="479" t="s">
        <v>63</v>
      </c>
      <c r="AD10" s="480"/>
      <c r="AE10" s="480"/>
      <c r="AF10" s="480"/>
      <c r="AG10" s="480"/>
      <c r="AH10" s="481"/>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row>
    <row r="11" spans="1:86" ht="33" customHeight="1" x14ac:dyDescent="0.25">
      <c r="A11" s="18"/>
      <c r="B11" s="541"/>
      <c r="C11" s="541"/>
      <c r="D11" s="541"/>
      <c r="E11" s="498"/>
      <c r="F11" s="498"/>
      <c r="G11" s="498"/>
      <c r="H11" s="524"/>
      <c r="I11" s="525"/>
      <c r="J11" s="525"/>
      <c r="K11" s="527"/>
      <c r="L11" s="524"/>
      <c r="M11" s="525"/>
      <c r="N11" s="525"/>
      <c r="O11" s="527"/>
      <c r="P11" s="503"/>
      <c r="Q11" s="504"/>
      <c r="R11" s="504"/>
      <c r="S11" s="506"/>
      <c r="T11" s="503"/>
      <c r="U11" s="504"/>
      <c r="V11" s="504"/>
      <c r="W11" s="506"/>
      <c r="X11" s="515"/>
      <c r="Y11" s="516"/>
      <c r="Z11" s="516"/>
      <c r="AA11" s="518"/>
      <c r="AB11" s="18"/>
      <c r="AC11" s="482"/>
      <c r="AD11" s="483"/>
      <c r="AE11" s="483"/>
      <c r="AF11" s="483"/>
      <c r="AG11" s="483"/>
      <c r="AH11" s="484"/>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row>
    <row r="12" spans="1:86" ht="33" customHeight="1" x14ac:dyDescent="0.25">
      <c r="A12" s="18"/>
      <c r="B12" s="541"/>
      <c r="C12" s="541"/>
      <c r="D12" s="541"/>
      <c r="E12" s="498"/>
      <c r="F12" s="498"/>
      <c r="G12" s="498"/>
      <c r="H12" s="524" t="str">
        <f>IF(AND('Mapa final'!$M$13="Alta",'Mapa final'!$P$13="Leve"),CONCATENATE("R",'Mapa final'!$C$13),"")</f>
        <v/>
      </c>
      <c r="I12" s="525"/>
      <c r="J12" s="525" t="str">
        <f>IF(AND('Mapa final'!$M$18="Alta",'Mapa final'!$P$18="Leve"),CONCATENATE("R",'Mapa final'!$C$18),"")</f>
        <v/>
      </c>
      <c r="K12" s="527"/>
      <c r="L12" s="524" t="str">
        <f>IF(AND('Mapa final'!$M$13="Alta",'Mapa final'!$P$13="Menor"),CONCATENATE("R",'Mapa final'!$C$13),"")</f>
        <v/>
      </c>
      <c r="M12" s="525"/>
      <c r="N12" s="525" t="str">
        <f>IF(AND('Mapa final'!$M$18="Alta",'Mapa final'!$P$18="Menor"),CONCATENATE("R",'Mapa final'!$C$18),"")</f>
        <v/>
      </c>
      <c r="O12" s="527"/>
      <c r="P12" s="503" t="str">
        <f>IF(AND('Mapa final'!$M$13="Alta",'Mapa final'!$P$13="Moderado"),CONCATENATE("R",'Mapa final'!$C$13),"")</f>
        <v/>
      </c>
      <c r="Q12" s="504"/>
      <c r="R12" s="504" t="str">
        <f>IF(AND('Mapa final'!$M$18="Alta",'Mapa final'!$P$18="Moderado"),CONCATENATE("R",'Mapa final'!$C$18),"")</f>
        <v/>
      </c>
      <c r="S12" s="506"/>
      <c r="T12" s="503" t="str">
        <f>IF(AND('Mapa final'!$M$13="Alta",'Mapa final'!$P$13="Mayor"),CONCATENATE("R",'Mapa final'!$C$13),"")</f>
        <v/>
      </c>
      <c r="U12" s="504"/>
      <c r="V12" s="504" t="str">
        <f>IF(AND('Mapa final'!$M$18="Alta",'Mapa final'!$P$18="Mayor"),CONCATENATE("R",'Mapa final'!$C$18),"")</f>
        <v/>
      </c>
      <c r="W12" s="506"/>
      <c r="X12" s="515"/>
      <c r="Y12" s="516"/>
      <c r="Z12" s="516"/>
      <c r="AA12" s="518"/>
      <c r="AB12" s="18"/>
      <c r="AC12" s="482"/>
      <c r="AD12" s="483"/>
      <c r="AE12" s="483"/>
      <c r="AF12" s="483"/>
      <c r="AG12" s="483"/>
      <c r="AH12" s="484"/>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row>
    <row r="13" spans="1:86" ht="33" customHeight="1" thickBot="1" x14ac:dyDescent="0.3">
      <c r="A13" s="18"/>
      <c r="B13" s="541"/>
      <c r="C13" s="541"/>
      <c r="D13" s="541"/>
      <c r="E13" s="498"/>
      <c r="F13" s="498"/>
      <c r="G13" s="498"/>
      <c r="H13" s="528"/>
      <c r="I13" s="529"/>
      <c r="J13" s="529"/>
      <c r="K13" s="530"/>
      <c r="L13" s="528"/>
      <c r="M13" s="529"/>
      <c r="N13" s="529"/>
      <c r="O13" s="530"/>
      <c r="P13" s="507"/>
      <c r="Q13" s="508"/>
      <c r="R13" s="508"/>
      <c r="S13" s="509"/>
      <c r="T13" s="507"/>
      <c r="U13" s="508"/>
      <c r="V13" s="508"/>
      <c r="W13" s="509"/>
      <c r="X13" s="519"/>
      <c r="Y13" s="520"/>
      <c r="Z13" s="520"/>
      <c r="AA13" s="521"/>
      <c r="AB13" s="18"/>
      <c r="AC13" s="482"/>
      <c r="AD13" s="483"/>
      <c r="AE13" s="483"/>
      <c r="AF13" s="483"/>
      <c r="AG13" s="483"/>
      <c r="AH13" s="484"/>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row>
    <row r="14" spans="1:86" ht="66" customHeight="1" x14ac:dyDescent="0.25">
      <c r="A14" s="18"/>
      <c r="B14" s="541"/>
      <c r="C14" s="541"/>
      <c r="D14" s="541"/>
      <c r="E14" s="497" t="s">
        <v>83</v>
      </c>
      <c r="F14" s="498"/>
      <c r="G14" s="498"/>
      <c r="H14" s="522" t="str">
        <f>IF(AND('Mapa final'!$M$9="Media",'Mapa final'!$P$9="Leve"),CONCATENATE("R",'Mapa final'!$C$9),"")</f>
        <v/>
      </c>
      <c r="I14" s="523"/>
      <c r="J14" s="523" t="str">
        <f>IF(AND('Mapa final'!$M$11="Media",'Mapa final'!$P$11="Leve"),CONCATENATE("R",'Mapa final'!$C$11),"")</f>
        <v/>
      </c>
      <c r="K14" s="526"/>
      <c r="L14" s="522" t="str">
        <f>IF(AND('Mapa final'!$M$9="Media",'Mapa final'!$P$9="Menor"),CONCATENATE("R",'Mapa final'!$C$9),"")</f>
        <v/>
      </c>
      <c r="M14" s="523"/>
      <c r="N14" s="523" t="str">
        <f>IF(AND('Mapa final'!$M$11="Media",'Mapa final'!$P$11="Menor"),CONCATENATE("R",'Mapa final'!$C$11),"")</f>
        <v/>
      </c>
      <c r="O14" s="526"/>
      <c r="P14" s="522" t="s">
        <v>959</v>
      </c>
      <c r="Q14" s="523"/>
      <c r="R14" s="523" t="s">
        <v>953</v>
      </c>
      <c r="S14" s="526"/>
      <c r="T14" s="649" t="s">
        <v>949</v>
      </c>
      <c r="U14" s="650" t="s">
        <v>957</v>
      </c>
      <c r="V14" s="650" t="s">
        <v>958</v>
      </c>
      <c r="W14" s="651" t="s">
        <v>936</v>
      </c>
      <c r="X14" s="513" t="s">
        <v>1000</v>
      </c>
      <c r="Y14" s="514"/>
      <c r="Z14" s="514" t="s">
        <v>1004</v>
      </c>
      <c r="AA14" s="517"/>
      <c r="AB14" s="18"/>
      <c r="AC14" s="485" t="s">
        <v>64</v>
      </c>
      <c r="AD14" s="486"/>
      <c r="AE14" s="486"/>
      <c r="AF14" s="486"/>
      <c r="AG14" s="486"/>
      <c r="AH14" s="487"/>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row>
    <row r="15" spans="1:86" ht="102.75" customHeight="1" x14ac:dyDescent="0.25">
      <c r="A15" s="18"/>
      <c r="B15" s="541"/>
      <c r="C15" s="541"/>
      <c r="D15" s="541"/>
      <c r="E15" s="498"/>
      <c r="F15" s="498"/>
      <c r="G15" s="498"/>
      <c r="H15" s="524"/>
      <c r="I15" s="525"/>
      <c r="J15" s="525"/>
      <c r="K15" s="527"/>
      <c r="L15" s="524"/>
      <c r="M15" s="525"/>
      <c r="N15" s="525"/>
      <c r="O15" s="527"/>
      <c r="P15" s="524"/>
      <c r="Q15" s="525"/>
      <c r="R15" s="525"/>
      <c r="S15" s="527"/>
      <c r="T15" s="652"/>
      <c r="U15" s="653"/>
      <c r="V15" s="653"/>
      <c r="W15" s="654"/>
      <c r="X15" s="515"/>
      <c r="Y15" s="516"/>
      <c r="Z15" s="516"/>
      <c r="AA15" s="518"/>
      <c r="AB15" s="18"/>
      <c r="AC15" s="488"/>
      <c r="AD15" s="489"/>
      <c r="AE15" s="489"/>
      <c r="AF15" s="489"/>
      <c r="AG15" s="489"/>
      <c r="AH15" s="490"/>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row>
    <row r="16" spans="1:86" ht="33" customHeight="1" x14ac:dyDescent="0.25">
      <c r="A16" s="18"/>
      <c r="B16" s="541"/>
      <c r="C16" s="541"/>
      <c r="D16" s="541"/>
      <c r="E16" s="498"/>
      <c r="F16" s="498"/>
      <c r="G16" s="498"/>
      <c r="H16" s="524" t="str">
        <f>IF(AND('Mapa final'!$M$13="Media",'Mapa final'!$P$13="Leve"),CONCATENATE("R",'Mapa final'!$C$13),"")</f>
        <v/>
      </c>
      <c r="I16" s="525"/>
      <c r="J16" s="525" t="str">
        <f>IF(AND('Mapa final'!$M$18="Media",'Mapa final'!$P$18="Leve"),CONCATENATE("R",'Mapa final'!$C$18),"")</f>
        <v/>
      </c>
      <c r="K16" s="527"/>
      <c r="L16" s="524" t="str">
        <f>IF(AND('Mapa final'!$M$13="Media",'Mapa final'!$P$13="Menor"),CONCATENATE("R",'Mapa final'!$C$13),"")</f>
        <v/>
      </c>
      <c r="M16" s="525"/>
      <c r="N16" s="525" t="str">
        <f>IF(AND('Mapa final'!$M$18="Media",'Mapa final'!$P$18="Menor"),CONCATENATE("R",'Mapa final'!#REF!),"")</f>
        <v/>
      </c>
      <c r="O16" s="527"/>
      <c r="P16" s="524" t="str">
        <f>IF(AND('Mapa final'!$M$13="Media",'Mapa final'!$P$13="Moderado"),CONCATENATE("R",'Mapa final'!$C$13),"")</f>
        <v/>
      </c>
      <c r="Q16" s="525"/>
      <c r="R16" s="525" t="str">
        <f>IF(AND('Mapa final'!$M$18="Media",'Mapa final'!$P$18="Moderado"),CONCATENATE("R",'Mapa final'!$C$18),"")</f>
        <v/>
      </c>
      <c r="S16" s="527"/>
      <c r="T16" s="652" t="s">
        <v>962</v>
      </c>
      <c r="U16" s="653" t="s">
        <v>963</v>
      </c>
      <c r="V16" s="653" t="s">
        <v>965</v>
      </c>
      <c r="W16" s="654" t="s">
        <v>964</v>
      </c>
      <c r="X16" s="515" t="s">
        <v>1001</v>
      </c>
      <c r="Y16" s="516"/>
      <c r="Z16" s="516" t="s">
        <v>1002</v>
      </c>
      <c r="AA16" s="518"/>
      <c r="AB16" s="18"/>
      <c r="AC16" s="488"/>
      <c r="AD16" s="489"/>
      <c r="AE16" s="489"/>
      <c r="AF16" s="489"/>
      <c r="AG16" s="489"/>
      <c r="AH16" s="490"/>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row>
    <row r="17" spans="1:67" ht="73.5" customHeight="1" thickBot="1" x14ac:dyDescent="0.3">
      <c r="A17" s="18"/>
      <c r="B17" s="541"/>
      <c r="C17" s="541"/>
      <c r="D17" s="541"/>
      <c r="E17" s="498"/>
      <c r="F17" s="498"/>
      <c r="G17" s="498"/>
      <c r="H17" s="528"/>
      <c r="I17" s="529"/>
      <c r="J17" s="529"/>
      <c r="K17" s="530"/>
      <c r="L17" s="528"/>
      <c r="M17" s="529"/>
      <c r="N17" s="529"/>
      <c r="O17" s="530"/>
      <c r="P17" s="528"/>
      <c r="Q17" s="529"/>
      <c r="R17" s="529"/>
      <c r="S17" s="530"/>
      <c r="T17" s="655"/>
      <c r="U17" s="656"/>
      <c r="V17" s="656"/>
      <c r="W17" s="657"/>
      <c r="X17" s="519"/>
      <c r="Y17" s="520"/>
      <c r="Z17" s="520"/>
      <c r="AA17" s="521"/>
      <c r="AB17" s="18"/>
      <c r="AC17" s="488"/>
      <c r="AD17" s="489"/>
      <c r="AE17" s="489"/>
      <c r="AF17" s="489"/>
      <c r="AG17" s="489"/>
      <c r="AH17" s="490"/>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row>
    <row r="18" spans="1:67" ht="33" customHeight="1" x14ac:dyDescent="0.25">
      <c r="A18" s="18"/>
      <c r="B18" s="541"/>
      <c r="C18" s="541"/>
      <c r="D18" s="541"/>
      <c r="E18" s="497" t="s">
        <v>80</v>
      </c>
      <c r="F18" s="498"/>
      <c r="G18" s="498"/>
      <c r="H18" s="535" t="str">
        <f>IF(AND('Mapa final'!$M$9="Baja",'Mapa final'!$P$9="Leve"),CONCATENATE("R",'Mapa final'!$C$9),"")</f>
        <v/>
      </c>
      <c r="I18" s="535"/>
      <c r="J18" s="535" t="str">
        <f>IF(AND('Mapa final'!$M$11="Baja",'Mapa final'!$P$11="Leve"),CONCATENATE("R",'Mapa final'!$C$11),"")</f>
        <v/>
      </c>
      <c r="K18" s="535"/>
      <c r="L18" s="522" t="str">
        <f>IF(AND('Mapa final'!$M$9="Baja",'Mapa final'!$P$9="Menor"),CONCATENATE("R",'Mapa final'!$C$9),"")</f>
        <v/>
      </c>
      <c r="M18" s="523"/>
      <c r="N18" s="523" t="str">
        <f>IF(AND('Mapa final'!$M$11="Baja",'Mapa final'!$P$11="Menor"),CONCATENATE("R",'Mapa final'!$C$11),"")</f>
        <v/>
      </c>
      <c r="O18" s="526"/>
      <c r="P18" s="522" t="str">
        <f>IF(AND('Mapa final'!$M$9="Baja",'Mapa final'!$P$9="Moderado"),CONCATENATE("R",'Mapa final'!$C$9),"")</f>
        <v/>
      </c>
      <c r="Q18" s="523"/>
      <c r="R18" s="523" t="str">
        <f>IF(AND('Mapa final'!$M$11="Baja",'Mapa final'!$P$11="Moderado"),CONCATENATE("R",'Mapa final'!$C$11),"")</f>
        <v/>
      </c>
      <c r="S18" s="526"/>
      <c r="T18" s="501" t="s">
        <v>929</v>
      </c>
      <c r="U18" s="502"/>
      <c r="V18" s="502" t="s">
        <v>938</v>
      </c>
      <c r="W18" s="505"/>
      <c r="X18" s="513" t="s">
        <v>956</v>
      </c>
      <c r="Y18" s="514"/>
      <c r="Z18" s="514" t="s">
        <v>951</v>
      </c>
      <c r="AA18" s="517"/>
      <c r="AB18" s="18"/>
      <c r="AC18" s="491" t="s">
        <v>65</v>
      </c>
      <c r="AD18" s="492"/>
      <c r="AE18" s="492"/>
      <c r="AF18" s="492"/>
      <c r="AG18" s="492"/>
      <c r="AH18" s="493"/>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row>
    <row r="19" spans="1:67" ht="33" customHeight="1" x14ac:dyDescent="0.25">
      <c r="A19" s="18"/>
      <c r="B19" s="541"/>
      <c r="C19" s="541"/>
      <c r="D19" s="541"/>
      <c r="E19" s="498"/>
      <c r="F19" s="498"/>
      <c r="G19" s="498"/>
      <c r="H19" s="535"/>
      <c r="I19" s="535"/>
      <c r="J19" s="535"/>
      <c r="K19" s="535"/>
      <c r="L19" s="524"/>
      <c r="M19" s="525"/>
      <c r="N19" s="525"/>
      <c r="O19" s="527"/>
      <c r="P19" s="524"/>
      <c r="Q19" s="525"/>
      <c r="R19" s="525"/>
      <c r="S19" s="527"/>
      <c r="T19" s="503"/>
      <c r="U19" s="504"/>
      <c r="V19" s="504"/>
      <c r="W19" s="506"/>
      <c r="X19" s="515"/>
      <c r="Y19" s="516"/>
      <c r="Z19" s="516"/>
      <c r="AA19" s="518"/>
      <c r="AB19" s="18"/>
      <c r="AC19" s="494"/>
      <c r="AD19" s="495"/>
      <c r="AE19" s="495"/>
      <c r="AF19" s="495"/>
      <c r="AG19" s="495"/>
      <c r="AH19" s="496"/>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row>
    <row r="20" spans="1:67" ht="33" customHeight="1" x14ac:dyDescent="0.55000000000000004">
      <c r="A20" s="18"/>
      <c r="B20" s="541"/>
      <c r="C20" s="541"/>
      <c r="D20" s="541"/>
      <c r="E20" s="498"/>
      <c r="F20" s="498"/>
      <c r="G20" s="498"/>
      <c r="H20" s="256"/>
      <c r="I20" s="256"/>
      <c r="J20" s="256"/>
      <c r="K20" s="256"/>
      <c r="L20" s="257"/>
      <c r="M20" s="258"/>
      <c r="N20" s="258"/>
      <c r="O20" s="259"/>
      <c r="P20" s="257"/>
      <c r="Q20" s="258"/>
      <c r="R20" s="258"/>
      <c r="S20" s="259"/>
      <c r="T20" s="503"/>
      <c r="U20" s="504"/>
      <c r="V20" s="504" t="s">
        <v>943</v>
      </c>
      <c r="W20" s="506"/>
      <c r="X20" s="260"/>
      <c r="Y20" s="261"/>
      <c r="Z20" s="261"/>
      <c r="AA20" s="262"/>
      <c r="AB20" s="18"/>
      <c r="AC20" s="494"/>
      <c r="AD20" s="495"/>
      <c r="AE20" s="495"/>
      <c r="AF20" s="495"/>
      <c r="AG20" s="495"/>
      <c r="AH20" s="496"/>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row>
    <row r="21" spans="1:67" ht="33" customHeight="1" x14ac:dyDescent="0.25">
      <c r="A21" s="18"/>
      <c r="B21" s="541"/>
      <c r="C21" s="541"/>
      <c r="D21" s="541"/>
      <c r="E21" s="498"/>
      <c r="F21" s="498"/>
      <c r="G21" s="498"/>
      <c r="H21" s="535" t="str">
        <f>IF(AND('Mapa final'!$M$13="Baja",'Mapa final'!$P$13="Leve"),CONCATENATE("R",'Mapa final'!$C$13),"")</f>
        <v/>
      </c>
      <c r="I21" s="535"/>
      <c r="J21" s="535" t="str">
        <f>IF(AND('Mapa final'!$M$18="Baja",'Mapa final'!$P$18="Leve"),CONCATENATE("R",'Mapa final'!$C$18),"")</f>
        <v/>
      </c>
      <c r="K21" s="535"/>
      <c r="L21" s="524" t="str">
        <f>IF(AND('Mapa final'!$M$13="Baja",'Mapa final'!$P$13="Menor"),CONCATENATE("R",'Mapa final'!$C$13),"")</f>
        <v/>
      </c>
      <c r="M21" s="525"/>
      <c r="N21" s="525" t="str">
        <f>IF(AND('Mapa final'!$M$18="Baja",'Mapa final'!$P$18="Menor"),CONCATENATE("R",'Mapa final'!$C$18),"")</f>
        <v/>
      </c>
      <c r="O21" s="527"/>
      <c r="P21" s="524" t="str">
        <f>IF(AND('Mapa final'!$M$13="Baja",'Mapa final'!$P$13="Moderado"),CONCATENATE("R",'Mapa final'!$C$13),"")</f>
        <v/>
      </c>
      <c r="Q21" s="525"/>
      <c r="R21" s="525" t="str">
        <f>IF(AND('Mapa final'!$M$18="Baja",'Mapa final'!$P$18="Moderado"),CONCATENATE("R",'Mapa final'!$C$18),"")</f>
        <v/>
      </c>
      <c r="S21" s="527"/>
      <c r="T21" s="503" t="s">
        <v>941</v>
      </c>
      <c r="U21" s="504"/>
      <c r="V21" s="504" t="s">
        <v>950</v>
      </c>
      <c r="W21" s="506"/>
      <c r="X21" s="515" t="s">
        <v>952</v>
      </c>
      <c r="Y21" s="516"/>
      <c r="Z21" s="516" t="s">
        <v>1003</v>
      </c>
      <c r="AA21" s="518"/>
      <c r="AB21" s="18"/>
      <c r="AC21" s="494"/>
      <c r="AD21" s="495"/>
      <c r="AE21" s="495"/>
      <c r="AF21" s="495"/>
      <c r="AG21" s="495"/>
      <c r="AH21" s="496"/>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row>
    <row r="22" spans="1:67" ht="33" customHeight="1" x14ac:dyDescent="0.25">
      <c r="A22" s="18"/>
      <c r="B22" s="541"/>
      <c r="C22" s="541"/>
      <c r="D22" s="541"/>
      <c r="E22" s="498"/>
      <c r="F22" s="498"/>
      <c r="G22" s="498"/>
      <c r="H22" s="535"/>
      <c r="I22" s="535"/>
      <c r="J22" s="535"/>
      <c r="K22" s="535"/>
      <c r="L22" s="528"/>
      <c r="M22" s="529"/>
      <c r="N22" s="529"/>
      <c r="O22" s="530"/>
      <c r="P22" s="528"/>
      <c r="Q22" s="529"/>
      <c r="R22" s="529"/>
      <c r="S22" s="530"/>
      <c r="T22" s="507"/>
      <c r="U22" s="508"/>
      <c r="V22" s="508"/>
      <c r="W22" s="509"/>
      <c r="X22" s="519"/>
      <c r="Y22" s="520"/>
      <c r="Z22" s="520"/>
      <c r="AA22" s="521"/>
      <c r="AB22" s="18"/>
      <c r="AC22" s="494"/>
      <c r="AD22" s="495"/>
      <c r="AE22" s="495"/>
      <c r="AF22" s="495"/>
      <c r="AG22" s="495"/>
      <c r="AH22" s="496"/>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row>
    <row r="23" spans="1:67" ht="33" customHeight="1" x14ac:dyDescent="0.25">
      <c r="A23" s="18"/>
      <c r="B23" s="541"/>
      <c r="C23" s="541"/>
      <c r="D23" s="541"/>
      <c r="E23" s="497" t="s">
        <v>79</v>
      </c>
      <c r="F23" s="498"/>
      <c r="G23" s="498"/>
      <c r="H23" s="532" t="str">
        <f>IF(AND('Mapa final'!$M$9="Muy Baja",'Mapa final'!$P$9="Leve"),CONCATENATE("R",'Mapa final'!$C$9),"")</f>
        <v/>
      </c>
      <c r="I23" s="533"/>
      <c r="J23" s="533" t="str">
        <f>IF(AND('Mapa final'!$M$11="Muy Baja",'Mapa final'!$P$11="Leve"),CONCATENATE("R",'Mapa final'!$C$11),"")</f>
        <v/>
      </c>
      <c r="K23" s="536"/>
      <c r="L23" s="532" t="str">
        <f>IF(AND('Mapa final'!$M$9="Muy Baja",'Mapa final'!$P$9="Menor"),CONCATENATE("R",'Mapa final'!$C$9),"")</f>
        <v/>
      </c>
      <c r="M23" s="533"/>
      <c r="N23" s="533" t="str">
        <f>IF(AND('Mapa final'!$M$11="Muy Baja",'Mapa final'!$P$11="Menor"),CONCATENATE("R",'Mapa final'!$C$11),"")</f>
        <v/>
      </c>
      <c r="O23" s="536"/>
      <c r="P23" s="522" t="str">
        <f>IF(AND('Mapa final'!$M$9="Muy Baja",'Mapa final'!$P$9="Moderado"),CONCATENATE("R",'Mapa final'!$C$9),"")</f>
        <v/>
      </c>
      <c r="Q23" s="523"/>
      <c r="R23" s="523" t="str">
        <f>IF(AND('Mapa final'!$M$11="Muy Baja",'Mapa final'!$P$11="Moderado"),CONCATENATE("R",'Mapa final'!$C$11),"")</f>
        <v/>
      </c>
      <c r="S23" s="526"/>
      <c r="T23" s="501" t="s">
        <v>939</v>
      </c>
      <c r="U23" s="502"/>
      <c r="V23" s="502" t="s">
        <v>940</v>
      </c>
      <c r="W23" s="505"/>
      <c r="X23" s="513"/>
      <c r="Y23" s="514"/>
      <c r="Z23" s="514"/>
      <c r="AA23" s="517"/>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row>
    <row r="24" spans="1:67" ht="33" customHeight="1" x14ac:dyDescent="0.25">
      <c r="A24" s="18"/>
      <c r="B24" s="541"/>
      <c r="C24" s="541"/>
      <c r="D24" s="541"/>
      <c r="E24" s="498"/>
      <c r="F24" s="498"/>
      <c r="G24" s="498"/>
      <c r="H24" s="534"/>
      <c r="I24" s="535"/>
      <c r="J24" s="535"/>
      <c r="K24" s="537"/>
      <c r="L24" s="534"/>
      <c r="M24" s="535"/>
      <c r="N24" s="535"/>
      <c r="O24" s="537"/>
      <c r="P24" s="524"/>
      <c r="Q24" s="525"/>
      <c r="R24" s="525"/>
      <c r="S24" s="527"/>
      <c r="T24" s="503"/>
      <c r="U24" s="504"/>
      <c r="V24" s="504"/>
      <c r="W24" s="506"/>
      <c r="X24" s="515"/>
      <c r="Y24" s="516"/>
      <c r="Z24" s="516"/>
      <c r="AA24" s="5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row>
    <row r="25" spans="1:67" ht="33" customHeight="1" x14ac:dyDescent="0.25">
      <c r="A25" s="18"/>
      <c r="B25" s="541"/>
      <c r="C25" s="541"/>
      <c r="D25" s="541"/>
      <c r="E25" s="498"/>
      <c r="F25" s="498"/>
      <c r="G25" s="498"/>
      <c r="H25" s="534" t="str">
        <f>IF(AND('Mapa final'!$M$13="Muy Baja",'Mapa final'!$P$13="Leve"),CONCATENATE("R",'Mapa final'!$C$13),"")</f>
        <v/>
      </c>
      <c r="I25" s="535"/>
      <c r="J25" s="535" t="str">
        <f>IF(AND('Mapa final'!$M$18="Muy Baja",'Mapa final'!$P$18="Leve"),CONCATENATE("R",'Mapa final'!$C$18),"")</f>
        <v/>
      </c>
      <c r="K25" s="537"/>
      <c r="L25" s="534" t="str">
        <f>IF(AND('Mapa final'!$M$13="Muy Baja",'Mapa final'!$P$13="Menor"),CONCATENATE("R",'Mapa final'!$C$13),"")</f>
        <v/>
      </c>
      <c r="M25" s="535"/>
      <c r="N25" s="535" t="str">
        <f>IF(AND('Mapa final'!$M$18="Muy Baja",'Mapa final'!$P$18="Menor"),CONCATENATE("R",'Mapa final'!$C$18),"")</f>
        <v/>
      </c>
      <c r="O25" s="537"/>
      <c r="P25" s="524" t="str">
        <f>IF(AND('Mapa final'!$M$13="Muy Baja",'Mapa final'!$P$13="Moderado"),CONCATENATE("R",'Mapa final'!$C$13),"")</f>
        <v/>
      </c>
      <c r="Q25" s="525"/>
      <c r="R25" s="525" t="str">
        <f>IF(AND('Mapa final'!$M$18="Muy Baja",'Mapa final'!$P$18="Moderado"),CONCATENATE("R",'Mapa final'!$C$18),"")</f>
        <v/>
      </c>
      <c r="S25" s="527"/>
      <c r="T25" s="503" t="s">
        <v>930</v>
      </c>
      <c r="U25" s="504"/>
      <c r="V25" s="504" t="str">
        <f>IF(AND('Mapa final'!$M$18="Muy Baja",'Mapa final'!$P$18="Mayor"),CONCATENATE("R",'Mapa final'!$C$18),"")</f>
        <v/>
      </c>
      <c r="W25" s="506"/>
      <c r="X25" s="515"/>
      <c r="Y25" s="516"/>
      <c r="Z25" s="516"/>
      <c r="AA25" s="5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row>
    <row r="26" spans="1:67" ht="33" customHeight="1" x14ac:dyDescent="0.25">
      <c r="A26" s="18"/>
      <c r="B26" s="541"/>
      <c r="C26" s="541"/>
      <c r="D26" s="541"/>
      <c r="E26" s="498"/>
      <c r="F26" s="498"/>
      <c r="G26" s="498"/>
      <c r="H26" s="538"/>
      <c r="I26" s="539"/>
      <c r="J26" s="539"/>
      <c r="K26" s="540"/>
      <c r="L26" s="538"/>
      <c r="M26" s="539"/>
      <c r="N26" s="539"/>
      <c r="O26" s="540"/>
      <c r="P26" s="528"/>
      <c r="Q26" s="529"/>
      <c r="R26" s="529"/>
      <c r="S26" s="530"/>
      <c r="T26" s="507"/>
      <c r="U26" s="508"/>
      <c r="V26" s="508"/>
      <c r="W26" s="509"/>
      <c r="X26" s="519"/>
      <c r="Y26" s="520"/>
      <c r="Z26" s="520"/>
      <c r="AA26" s="521"/>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row>
    <row r="27" spans="1:67" x14ac:dyDescent="0.25">
      <c r="A27" s="18"/>
      <c r="B27" s="18"/>
      <c r="C27" s="18"/>
      <c r="D27" s="18"/>
      <c r="E27" s="18"/>
      <c r="F27" s="18"/>
      <c r="G27" s="18"/>
      <c r="H27" s="499" t="s">
        <v>78</v>
      </c>
      <c r="I27" s="500"/>
      <c r="J27" s="500"/>
      <c r="K27" s="500"/>
      <c r="L27" s="499" t="s">
        <v>77</v>
      </c>
      <c r="M27" s="500"/>
      <c r="N27" s="500"/>
      <c r="O27" s="500"/>
      <c r="P27" s="499" t="s">
        <v>76</v>
      </c>
      <c r="Q27" s="500"/>
      <c r="R27" s="500"/>
      <c r="S27" s="500"/>
      <c r="T27" s="499" t="s">
        <v>75</v>
      </c>
      <c r="U27" s="499"/>
      <c r="V27" s="500"/>
      <c r="W27" s="500"/>
      <c r="X27" s="510" t="s">
        <v>74</v>
      </c>
      <c r="Y27" s="511"/>
      <c r="Z27" s="511"/>
      <c r="AA27" s="511"/>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row>
    <row r="28" spans="1:67" x14ac:dyDescent="0.25">
      <c r="A28" s="18"/>
      <c r="B28" s="18"/>
      <c r="C28" s="18"/>
      <c r="D28" s="18"/>
      <c r="E28" s="18"/>
      <c r="F28" s="18"/>
      <c r="G28" s="18"/>
      <c r="H28" s="500"/>
      <c r="I28" s="500"/>
      <c r="J28" s="500"/>
      <c r="K28" s="500"/>
      <c r="L28" s="500"/>
      <c r="M28" s="500"/>
      <c r="N28" s="500"/>
      <c r="O28" s="500"/>
      <c r="P28" s="500"/>
      <c r="Q28" s="500"/>
      <c r="R28" s="500"/>
      <c r="S28" s="500"/>
      <c r="T28" s="500"/>
      <c r="U28" s="500"/>
      <c r="V28" s="500"/>
      <c r="W28" s="500"/>
      <c r="X28" s="511"/>
      <c r="Y28" s="511"/>
      <c r="Z28" s="511"/>
      <c r="AA28" s="511"/>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row>
    <row r="29" spans="1:67" x14ac:dyDescent="0.25">
      <c r="A29" s="18"/>
      <c r="B29" s="18"/>
      <c r="C29" s="18"/>
      <c r="D29" s="18"/>
      <c r="E29" s="18"/>
      <c r="F29" s="18"/>
      <c r="G29" s="18"/>
      <c r="H29" s="500"/>
      <c r="I29" s="500"/>
      <c r="J29" s="500"/>
      <c r="K29" s="500"/>
      <c r="L29" s="500"/>
      <c r="M29" s="500"/>
      <c r="N29" s="500"/>
      <c r="O29" s="500"/>
      <c r="P29" s="500"/>
      <c r="Q29" s="500"/>
      <c r="R29" s="500"/>
      <c r="S29" s="500"/>
      <c r="T29" s="500"/>
      <c r="U29" s="500"/>
      <c r="V29" s="500"/>
      <c r="W29" s="500"/>
      <c r="X29" s="511"/>
      <c r="Y29" s="511"/>
      <c r="Z29" s="511"/>
      <c r="AA29" s="511"/>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row>
    <row r="30" spans="1:67" x14ac:dyDescent="0.25">
      <c r="A30" s="18"/>
      <c r="B30" s="18"/>
      <c r="C30" s="18"/>
      <c r="D30" s="18"/>
      <c r="E30" s="18"/>
      <c r="F30" s="18"/>
      <c r="G30" s="18"/>
      <c r="H30" s="500"/>
      <c r="I30" s="500"/>
      <c r="J30" s="500"/>
      <c r="K30" s="500"/>
      <c r="L30" s="500"/>
      <c r="M30" s="500"/>
      <c r="N30" s="500"/>
      <c r="O30" s="500"/>
      <c r="P30" s="500"/>
      <c r="Q30" s="500"/>
      <c r="R30" s="500"/>
      <c r="S30" s="500"/>
      <c r="T30" s="500"/>
      <c r="U30" s="500"/>
      <c r="V30" s="500"/>
      <c r="W30" s="500"/>
      <c r="X30" s="511"/>
      <c r="Y30" s="511"/>
      <c r="Z30" s="511"/>
      <c r="AA30" s="511"/>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row>
    <row r="31" spans="1:67" x14ac:dyDescent="0.25">
      <c r="A31" s="18"/>
      <c r="B31" s="18"/>
      <c r="C31" s="18"/>
      <c r="D31" s="18"/>
      <c r="E31" s="18"/>
      <c r="F31" s="18"/>
      <c r="G31" s="18"/>
      <c r="H31" s="500"/>
      <c r="I31" s="500"/>
      <c r="J31" s="500"/>
      <c r="K31" s="500"/>
      <c r="L31" s="500"/>
      <c r="M31" s="500"/>
      <c r="N31" s="500"/>
      <c r="O31" s="500"/>
      <c r="P31" s="500"/>
      <c r="Q31" s="500"/>
      <c r="R31" s="500"/>
      <c r="S31" s="500"/>
      <c r="T31" s="500"/>
      <c r="U31" s="500"/>
      <c r="V31" s="500"/>
      <c r="W31" s="500"/>
      <c r="X31" s="511"/>
      <c r="Y31" s="511"/>
      <c r="Z31" s="511"/>
      <c r="AA31" s="511"/>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row>
    <row r="32" spans="1:67" x14ac:dyDescent="0.25">
      <c r="A32" s="18"/>
      <c r="B32" s="18"/>
      <c r="C32" s="18"/>
      <c r="D32" s="18"/>
      <c r="E32" s="18"/>
      <c r="F32" s="18"/>
      <c r="G32" s="18"/>
      <c r="H32" s="500"/>
      <c r="I32" s="500"/>
      <c r="J32" s="500"/>
      <c r="K32" s="500"/>
      <c r="L32" s="500"/>
      <c r="M32" s="500"/>
      <c r="N32" s="500"/>
      <c r="O32" s="500"/>
      <c r="P32" s="500"/>
      <c r="Q32" s="500"/>
      <c r="R32" s="500"/>
      <c r="S32" s="500"/>
      <c r="T32" s="500"/>
      <c r="U32" s="500"/>
      <c r="V32" s="500"/>
      <c r="W32" s="500"/>
      <c r="X32" s="511"/>
      <c r="Y32" s="511"/>
      <c r="Z32" s="511"/>
      <c r="AA32" s="511"/>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row>
    <row r="33" spans="1:67"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row>
    <row r="34" spans="1:67" ht="15" customHeight="1" x14ac:dyDescent="0.25">
      <c r="A34" s="18"/>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row>
    <row r="35" spans="1:67" ht="15" customHeight="1" x14ac:dyDescent="0.25">
      <c r="A35" s="18"/>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row>
    <row r="36" spans="1:67"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row>
    <row r="37" spans="1:67"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row>
    <row r="38" spans="1:67"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row>
    <row r="39" spans="1:67"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row>
    <row r="40" spans="1:67"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row>
    <row r="41" spans="1:67"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row>
    <row r="42" spans="1:67"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row>
    <row r="43" spans="1:67"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row>
    <row r="44" spans="1:67"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row>
    <row r="45" spans="1:67"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row>
    <row r="46" spans="1:67"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row>
    <row r="47" spans="1:67"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spans="1:67"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row>
    <row r="49" spans="1:67"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row>
    <row r="50" spans="1:67"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row>
    <row r="51" spans="1:67"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row>
    <row r="52" spans="1:67"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row>
    <row r="53" spans="1:67"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row>
    <row r="54" spans="1:67"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row>
    <row r="55" spans="1:67"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row>
    <row r="56" spans="1:67"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row>
    <row r="57" spans="1:67"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row>
    <row r="58" spans="1:67"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row>
    <row r="59" spans="1:67"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row>
    <row r="60" spans="1:67"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row>
    <row r="61" spans="1:67"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row>
    <row r="62" spans="1:67"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row>
    <row r="63" spans="1:67"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row>
    <row r="64" spans="1:67"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row>
    <row r="65" spans="1:51"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row>
    <row r="66" spans="1:5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row>
    <row r="67" spans="1:51"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row>
    <row r="68" spans="1:51"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row>
    <row r="69" spans="1:51"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row>
    <row r="70" spans="1:51"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row>
    <row r="71" spans="1:51"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1"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row>
    <row r="73" spans="1:51"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row>
    <row r="74" spans="1:51"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row>
    <row r="75" spans="1:51"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row>
    <row r="76" spans="1:51"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row>
    <row r="77" spans="1:51"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row>
    <row r="78" spans="1:51"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row>
    <row r="79" spans="1:51"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row>
    <row r="80" spans="1:51"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row>
    <row r="81" spans="1:51"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row>
    <row r="82" spans="1:51"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row>
    <row r="83" spans="1:51"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row>
    <row r="84" spans="1:51"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row>
    <row r="85" spans="1:51"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row>
    <row r="86" spans="1:51"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row>
    <row r="87" spans="1:51"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row>
    <row r="88" spans="1:51"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row>
    <row r="89" spans="1:51"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row>
    <row r="90" spans="1:51"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row>
    <row r="91" spans="1:51"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row>
    <row r="92" spans="1:51"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row>
    <row r="93" spans="1:51"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row>
    <row r="94" spans="1:51"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row>
    <row r="95" spans="1:51"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row>
    <row r="96" spans="1:51"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row>
    <row r="97" spans="1:51"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row>
    <row r="98" spans="1:51"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row>
    <row r="99" spans="1:51"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row>
    <row r="100" spans="1:51"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row>
    <row r="101" spans="1:51"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row>
    <row r="102" spans="1:51"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row>
    <row r="103" spans="1:51" x14ac:dyDescent="0.25">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row>
    <row r="104" spans="1:51" x14ac:dyDescent="0.25">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row>
    <row r="105" spans="1:51" x14ac:dyDescent="0.25">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row>
    <row r="106" spans="1:51" x14ac:dyDescent="0.25">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row>
    <row r="107" spans="1:51" x14ac:dyDescent="0.25">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row>
    <row r="108" spans="1:51" x14ac:dyDescent="0.25">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row>
    <row r="109" spans="1:51" x14ac:dyDescent="0.25">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row>
    <row r="110" spans="1:51" x14ac:dyDescent="0.25">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row>
    <row r="111" spans="1:51" x14ac:dyDescent="0.25">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row>
    <row r="112" spans="1:51" x14ac:dyDescent="0.25">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row>
    <row r="113" spans="2:51" x14ac:dyDescent="0.25">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row>
    <row r="114" spans="2:51" x14ac:dyDescent="0.25">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row>
    <row r="115" spans="2:51" x14ac:dyDescent="0.25">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row>
    <row r="116" spans="2:51" x14ac:dyDescent="0.25">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row>
    <row r="117" spans="2:51" x14ac:dyDescent="0.25">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row>
    <row r="118" spans="2:51" x14ac:dyDescent="0.25">
      <c r="B118" s="18"/>
      <c r="C118" s="18"/>
      <c r="D118" s="18"/>
      <c r="E118" s="18"/>
      <c r="F118" s="18"/>
      <c r="G118" s="18"/>
    </row>
    <row r="119" spans="2:51" x14ac:dyDescent="0.25">
      <c r="B119" s="18"/>
      <c r="C119" s="18"/>
      <c r="D119" s="18"/>
      <c r="E119" s="18"/>
      <c r="F119" s="18"/>
      <c r="G119" s="18"/>
    </row>
    <row r="120" spans="2:51" x14ac:dyDescent="0.25">
      <c r="B120" s="18"/>
      <c r="C120" s="18"/>
      <c r="D120" s="18"/>
      <c r="E120" s="18"/>
      <c r="F120" s="18"/>
      <c r="G120" s="18"/>
    </row>
    <row r="121" spans="2:51" x14ac:dyDescent="0.25">
      <c r="B121" s="18"/>
      <c r="C121" s="18"/>
      <c r="D121" s="18"/>
      <c r="E121" s="18"/>
      <c r="F121" s="18"/>
      <c r="G121" s="18"/>
    </row>
  </sheetData>
  <mergeCells count="115">
    <mergeCell ref="B2:G4"/>
    <mergeCell ref="L23:M24"/>
    <mergeCell ref="N23:O24"/>
    <mergeCell ref="L25:M26"/>
    <mergeCell ref="N25:O26"/>
    <mergeCell ref="H23:I24"/>
    <mergeCell ref="J23:K24"/>
    <mergeCell ref="H25:I26"/>
    <mergeCell ref="J25:K26"/>
    <mergeCell ref="H18:I19"/>
    <mergeCell ref="J18:K19"/>
    <mergeCell ref="H21:I22"/>
    <mergeCell ref="J21:K22"/>
    <mergeCell ref="L10:M11"/>
    <mergeCell ref="N10:O11"/>
    <mergeCell ref="L12:M13"/>
    <mergeCell ref="N12:O13"/>
    <mergeCell ref="H10:I11"/>
    <mergeCell ref="J10:K11"/>
    <mergeCell ref="H12:I13"/>
    <mergeCell ref="J12:K13"/>
    <mergeCell ref="E6:G9"/>
    <mergeCell ref="E10:G13"/>
    <mergeCell ref="B6:D26"/>
    <mergeCell ref="P23:Q24"/>
    <mergeCell ref="R23:S24"/>
    <mergeCell ref="P25:Q26"/>
    <mergeCell ref="R25:S26"/>
    <mergeCell ref="L18:M19"/>
    <mergeCell ref="N18:O19"/>
    <mergeCell ref="L21:M22"/>
    <mergeCell ref="N21:O22"/>
    <mergeCell ref="P18:Q19"/>
    <mergeCell ref="R18:S19"/>
    <mergeCell ref="P21:Q22"/>
    <mergeCell ref="R21:S22"/>
    <mergeCell ref="P14:Q15"/>
    <mergeCell ref="R14:S15"/>
    <mergeCell ref="P16:Q17"/>
    <mergeCell ref="R16:S17"/>
    <mergeCell ref="L14:M15"/>
    <mergeCell ref="N14:O15"/>
    <mergeCell ref="L16:M17"/>
    <mergeCell ref="N16:O17"/>
    <mergeCell ref="H14:I15"/>
    <mergeCell ref="J14:K15"/>
    <mergeCell ref="H16:I17"/>
    <mergeCell ref="J16:K17"/>
    <mergeCell ref="X23:Y24"/>
    <mergeCell ref="Z23:AA24"/>
    <mergeCell ref="X25:Y26"/>
    <mergeCell ref="Z25:AA26"/>
    <mergeCell ref="X18:Y19"/>
    <mergeCell ref="Z18:AA19"/>
    <mergeCell ref="X21:Y22"/>
    <mergeCell ref="Z21:AA22"/>
    <mergeCell ref="X14:Y15"/>
    <mergeCell ref="Z14:AA15"/>
    <mergeCell ref="X16:Y17"/>
    <mergeCell ref="Z16:AA17"/>
    <mergeCell ref="T25:U26"/>
    <mergeCell ref="V25:W26"/>
    <mergeCell ref="T18:U19"/>
    <mergeCell ref="V18:W19"/>
    <mergeCell ref="T21:U22"/>
    <mergeCell ref="V21:W22"/>
    <mergeCell ref="T23:U24"/>
    <mergeCell ref="V23:W24"/>
    <mergeCell ref="T20:U20"/>
    <mergeCell ref="V20:W20"/>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AC6:AH9"/>
    <mergeCell ref="AC10:AH13"/>
    <mergeCell ref="AC14:AH17"/>
    <mergeCell ref="AC18:AH22"/>
    <mergeCell ref="E14:G17"/>
    <mergeCell ref="E23:G26"/>
    <mergeCell ref="H27:K32"/>
    <mergeCell ref="L27:O32"/>
    <mergeCell ref="P27:S32"/>
    <mergeCell ref="P6:Q7"/>
    <mergeCell ref="R6:S7"/>
    <mergeCell ref="P8:Q9"/>
    <mergeCell ref="R8:S9"/>
    <mergeCell ref="N6:O7"/>
    <mergeCell ref="T27:W32"/>
    <mergeCell ref="X27:AA32"/>
    <mergeCell ref="L6:M7"/>
    <mergeCell ref="J6:K7"/>
    <mergeCell ref="J8:K9"/>
    <mergeCell ref="H8:I9"/>
    <mergeCell ref="E18:G22"/>
    <mergeCell ref="L8:M9"/>
    <mergeCell ref="N8:O9"/>
    <mergeCell ref="P10:Q1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BV217"/>
  <sheetViews>
    <sheetView topLeftCell="A6" zoomScale="60" zoomScaleNormal="60" workbookViewId="0">
      <selection activeCell="N18" sqref="N18"/>
    </sheetView>
  </sheetViews>
  <sheetFormatPr baseColWidth="10" defaultRowHeight="15" x14ac:dyDescent="0.25"/>
  <cols>
    <col min="2" max="7" width="5.7109375" customWidth="1"/>
    <col min="8" max="13" width="8.7109375" customWidth="1"/>
    <col min="14" max="14" width="17.7109375" bestFit="1" customWidth="1"/>
    <col min="15" max="16" width="8.7109375" customWidth="1"/>
    <col min="17" max="17" width="18" customWidth="1"/>
    <col min="18" max="18" width="17.5703125" bestFit="1" customWidth="1"/>
    <col min="19" max="19" width="19.140625" bestFit="1" customWidth="1"/>
    <col min="20" max="20" width="17.7109375" bestFit="1" customWidth="1"/>
    <col min="21" max="21" width="19.42578125" customWidth="1"/>
    <col min="22" max="22" width="18.7109375" bestFit="1" customWidth="1"/>
    <col min="24" max="29" width="5.7109375" customWidth="1"/>
  </cols>
  <sheetData>
    <row r="1" spans="1:74" x14ac:dyDescent="0.25">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row>
    <row r="2" spans="1:74" ht="18" customHeight="1" x14ac:dyDescent="0.25">
      <c r="A2" s="18"/>
      <c r="B2" s="556" t="s">
        <v>106</v>
      </c>
      <c r="C2" s="557"/>
      <c r="D2" s="557"/>
      <c r="E2" s="557"/>
      <c r="F2" s="557"/>
      <c r="G2" s="557"/>
      <c r="H2" s="512" t="s">
        <v>1</v>
      </c>
      <c r="I2" s="512"/>
      <c r="J2" s="512"/>
      <c r="K2" s="512"/>
      <c r="L2" s="512"/>
      <c r="M2" s="512"/>
      <c r="N2" s="512"/>
      <c r="O2" s="512"/>
      <c r="P2" s="512"/>
      <c r="Q2" s="512"/>
      <c r="R2" s="512"/>
      <c r="S2" s="512"/>
      <c r="T2" s="512"/>
      <c r="U2" s="512"/>
      <c r="V2" s="512"/>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row>
    <row r="3" spans="1:74" ht="18.75" customHeight="1" x14ac:dyDescent="0.25">
      <c r="A3" s="18"/>
      <c r="B3" s="557"/>
      <c r="C3" s="557"/>
      <c r="D3" s="557"/>
      <c r="E3" s="557"/>
      <c r="F3" s="557"/>
      <c r="G3" s="557"/>
      <c r="H3" s="512"/>
      <c r="I3" s="512"/>
      <c r="J3" s="512"/>
      <c r="K3" s="512"/>
      <c r="L3" s="512"/>
      <c r="M3" s="512"/>
      <c r="N3" s="512"/>
      <c r="O3" s="512"/>
      <c r="P3" s="512"/>
      <c r="Q3" s="512"/>
      <c r="R3" s="512"/>
      <c r="S3" s="512"/>
      <c r="T3" s="512"/>
      <c r="U3" s="512"/>
      <c r="V3" s="512"/>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row>
    <row r="4" spans="1:74" ht="15" customHeight="1" x14ac:dyDescent="0.25">
      <c r="A4" s="18"/>
      <c r="B4" s="557"/>
      <c r="C4" s="557"/>
      <c r="D4" s="557"/>
      <c r="E4" s="557"/>
      <c r="F4" s="557"/>
      <c r="G4" s="557"/>
      <c r="H4" s="512"/>
      <c r="I4" s="512"/>
      <c r="J4" s="512"/>
      <c r="K4" s="512"/>
      <c r="L4" s="512"/>
      <c r="M4" s="512"/>
      <c r="N4" s="512"/>
      <c r="O4" s="512"/>
      <c r="P4" s="512"/>
      <c r="Q4" s="512"/>
      <c r="R4" s="512"/>
      <c r="S4" s="512"/>
      <c r="T4" s="512"/>
      <c r="U4" s="512"/>
      <c r="V4" s="512"/>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row>
    <row r="5" spans="1:74" ht="15.75" thickBot="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row>
    <row r="6" spans="1:74" ht="23.25" customHeight="1" x14ac:dyDescent="0.25">
      <c r="A6" s="18"/>
      <c r="B6" s="541" t="s">
        <v>2</v>
      </c>
      <c r="C6" s="541"/>
      <c r="D6" s="541"/>
      <c r="E6" s="548" t="s">
        <v>82</v>
      </c>
      <c r="F6" s="549"/>
      <c r="G6" s="549"/>
      <c r="H6" s="63"/>
      <c r="I6" s="64"/>
      <c r="J6" s="65"/>
      <c r="K6" s="63"/>
      <c r="L6" s="64"/>
      <c r="M6" s="65"/>
      <c r="N6" s="63"/>
      <c r="O6" s="64"/>
      <c r="P6" s="65"/>
      <c r="Q6" s="63"/>
      <c r="R6" s="64"/>
      <c r="S6" s="64"/>
      <c r="T6" s="71"/>
      <c r="U6" s="72"/>
      <c r="V6" s="73"/>
      <c r="W6" s="18"/>
      <c r="X6" s="550" t="s">
        <v>62</v>
      </c>
      <c r="Y6" s="551"/>
      <c r="Z6" s="551"/>
      <c r="AA6" s="551"/>
      <c r="AB6" s="551"/>
      <c r="AC6" s="552"/>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row>
    <row r="7" spans="1:74" ht="23.25" customHeight="1" x14ac:dyDescent="0.25">
      <c r="A7" s="18"/>
      <c r="B7" s="541"/>
      <c r="C7" s="541"/>
      <c r="D7" s="541"/>
      <c r="E7" s="549"/>
      <c r="F7" s="549"/>
      <c r="G7" s="549"/>
      <c r="H7" s="66"/>
      <c r="I7" s="14"/>
      <c r="J7" s="67"/>
      <c r="K7" s="66"/>
      <c r="L7" s="14"/>
      <c r="M7" s="67"/>
      <c r="N7" s="66"/>
      <c r="O7" s="14"/>
      <c r="P7" s="67"/>
      <c r="Q7" s="66"/>
      <c r="R7" s="14"/>
      <c r="S7" s="14"/>
      <c r="T7" s="74"/>
      <c r="U7" s="15"/>
      <c r="V7" s="75"/>
      <c r="W7" s="18"/>
      <c r="X7" s="553"/>
      <c r="Y7" s="554"/>
      <c r="Z7" s="554"/>
      <c r="AA7" s="554"/>
      <c r="AB7" s="554"/>
      <c r="AC7" s="555"/>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row>
    <row r="8" spans="1:74" ht="23.25" customHeight="1" x14ac:dyDescent="0.25">
      <c r="A8" s="18"/>
      <c r="B8" s="541"/>
      <c r="C8" s="541"/>
      <c r="D8" s="541"/>
      <c r="E8" s="549"/>
      <c r="F8" s="549"/>
      <c r="G8" s="549"/>
      <c r="H8" s="66"/>
      <c r="I8" s="14"/>
      <c r="J8" s="67"/>
      <c r="K8" s="66"/>
      <c r="L8" s="14"/>
      <c r="M8" s="67"/>
      <c r="N8" s="66"/>
      <c r="O8" s="14"/>
      <c r="P8" s="67"/>
      <c r="Q8" s="66"/>
      <c r="R8" s="14"/>
      <c r="S8" s="14"/>
      <c r="T8" s="74"/>
      <c r="U8" s="15"/>
      <c r="V8" s="75"/>
      <c r="W8" s="18"/>
      <c r="X8" s="553"/>
      <c r="Y8" s="554"/>
      <c r="Z8" s="554"/>
      <c r="AA8" s="554"/>
      <c r="AB8" s="554"/>
      <c r="AC8" s="555"/>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row>
    <row r="9" spans="1:74" ht="23.25" customHeight="1" thickBot="1" x14ac:dyDescent="0.3">
      <c r="A9" s="18"/>
      <c r="B9" s="541"/>
      <c r="C9" s="541"/>
      <c r="D9" s="541"/>
      <c r="E9" s="549"/>
      <c r="F9" s="549"/>
      <c r="G9" s="549"/>
      <c r="H9" s="68"/>
      <c r="I9" s="69"/>
      <c r="J9" s="70"/>
      <c r="K9" s="68"/>
      <c r="L9" s="69"/>
      <c r="M9" s="70"/>
      <c r="N9" s="68"/>
      <c r="O9" s="69"/>
      <c r="P9" s="70"/>
      <c r="Q9" s="68"/>
      <c r="R9" s="69"/>
      <c r="S9" s="69"/>
      <c r="T9" s="76"/>
      <c r="U9" s="77"/>
      <c r="V9" s="78"/>
      <c r="W9" s="18"/>
      <c r="X9" s="553"/>
      <c r="Y9" s="554"/>
      <c r="Z9" s="554"/>
      <c r="AA9" s="554"/>
      <c r="AB9" s="554"/>
      <c r="AC9" s="555"/>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row>
    <row r="10" spans="1:74" ht="23.25" customHeight="1" x14ac:dyDescent="0.25">
      <c r="A10" s="18"/>
      <c r="B10" s="541"/>
      <c r="C10" s="541"/>
      <c r="D10" s="541"/>
      <c r="E10" s="548" t="s">
        <v>81</v>
      </c>
      <c r="F10" s="549"/>
      <c r="G10" s="549"/>
      <c r="H10" s="79"/>
      <c r="I10" s="80"/>
      <c r="J10" s="81"/>
      <c r="K10" s="79"/>
      <c r="L10" s="80"/>
      <c r="M10" s="81"/>
      <c r="N10" s="14"/>
      <c r="O10" s="14"/>
      <c r="P10" s="14"/>
      <c r="Q10" s="63"/>
      <c r="R10" s="64"/>
      <c r="S10" s="65"/>
      <c r="T10" s="74"/>
      <c r="U10" s="15"/>
      <c r="V10" s="75"/>
      <c r="W10" s="18"/>
      <c r="X10" s="542" t="s">
        <v>63</v>
      </c>
      <c r="Y10" s="543"/>
      <c r="Z10" s="543"/>
      <c r="AA10" s="543"/>
      <c r="AB10" s="543"/>
      <c r="AC10" s="544"/>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row>
    <row r="11" spans="1:74" ht="23.25" customHeight="1" x14ac:dyDescent="0.25">
      <c r="A11" s="18"/>
      <c r="B11" s="541"/>
      <c r="C11" s="541"/>
      <c r="D11" s="541"/>
      <c r="E11" s="548"/>
      <c r="F11" s="549"/>
      <c r="G11" s="549"/>
      <c r="H11" s="82"/>
      <c r="I11" s="16"/>
      <c r="J11" s="83"/>
      <c r="K11" s="82"/>
      <c r="L11" s="16"/>
      <c r="M11" s="83"/>
      <c r="N11" s="14"/>
      <c r="O11" s="14"/>
      <c r="P11" s="14"/>
      <c r="Q11" s="66"/>
      <c r="R11" s="14"/>
      <c r="S11" s="67"/>
      <c r="T11" s="74"/>
      <c r="U11" s="15"/>
      <c r="V11" s="75"/>
      <c r="W11" s="18"/>
      <c r="X11" s="545"/>
      <c r="Y11" s="546"/>
      <c r="Z11" s="546"/>
      <c r="AA11" s="546"/>
      <c r="AB11" s="546"/>
      <c r="AC11" s="547"/>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row>
    <row r="12" spans="1:74" ht="23.25" customHeight="1" x14ac:dyDescent="0.25">
      <c r="A12" s="18"/>
      <c r="B12" s="541"/>
      <c r="C12" s="541"/>
      <c r="D12" s="541"/>
      <c r="E12" s="549"/>
      <c r="F12" s="549"/>
      <c r="G12" s="549"/>
      <c r="H12" s="82"/>
      <c r="I12" s="16"/>
      <c r="J12" s="83"/>
      <c r="K12" s="82"/>
      <c r="L12" s="16"/>
      <c r="M12" s="83"/>
      <c r="N12" s="14"/>
      <c r="O12" s="14"/>
      <c r="P12" s="14"/>
      <c r="Q12" s="66"/>
      <c r="R12" s="14"/>
      <c r="S12" s="67"/>
      <c r="T12" s="74"/>
      <c r="U12" s="15"/>
      <c r="V12" s="75"/>
      <c r="W12" s="18"/>
      <c r="X12" s="545"/>
      <c r="Y12" s="546"/>
      <c r="Z12" s="546"/>
      <c r="AA12" s="546"/>
      <c r="AB12" s="546"/>
      <c r="AC12" s="547"/>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row>
    <row r="13" spans="1:74" ht="23.25" customHeight="1" thickBot="1" x14ac:dyDescent="0.3">
      <c r="A13" s="18"/>
      <c r="B13" s="541"/>
      <c r="C13" s="541"/>
      <c r="D13" s="541"/>
      <c r="E13" s="549"/>
      <c r="F13" s="549"/>
      <c r="G13" s="549"/>
      <c r="H13" s="84"/>
      <c r="I13" s="85"/>
      <c r="J13" s="86"/>
      <c r="K13" s="84"/>
      <c r="L13" s="85"/>
      <c r="M13" s="86"/>
      <c r="N13" s="14"/>
      <c r="O13" s="14"/>
      <c r="P13" s="14"/>
      <c r="Q13" s="68"/>
      <c r="R13" s="69"/>
      <c r="S13" s="70"/>
      <c r="T13" s="76"/>
      <c r="U13" s="77"/>
      <c r="V13" s="78"/>
      <c r="W13" s="18"/>
      <c r="X13" s="545"/>
      <c r="Y13" s="546"/>
      <c r="Z13" s="546"/>
      <c r="AA13" s="546"/>
      <c r="AB13" s="546"/>
      <c r="AC13" s="547"/>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row>
    <row r="14" spans="1:74" ht="23.25" customHeight="1" x14ac:dyDescent="0.25">
      <c r="A14" s="18"/>
      <c r="B14" s="541"/>
      <c r="C14" s="541"/>
      <c r="D14" s="541"/>
      <c r="E14" s="548" t="s">
        <v>83</v>
      </c>
      <c r="F14" s="549"/>
      <c r="G14" s="549"/>
      <c r="H14" s="79"/>
      <c r="I14" s="80"/>
      <c r="J14" s="81"/>
      <c r="K14" s="79"/>
      <c r="L14" s="80"/>
      <c r="M14" s="81"/>
      <c r="N14" s="79"/>
      <c r="O14" s="80"/>
      <c r="P14" s="81"/>
      <c r="Q14" s="63"/>
      <c r="R14" s="64"/>
      <c r="S14" s="65"/>
      <c r="T14" s="71" t="s">
        <v>933</v>
      </c>
      <c r="U14" s="72" t="s">
        <v>937</v>
      </c>
      <c r="V14" s="73" t="s">
        <v>942</v>
      </c>
      <c r="W14" s="18"/>
      <c r="X14" s="564" t="s">
        <v>64</v>
      </c>
      <c r="Y14" s="565"/>
      <c r="Z14" s="565"/>
      <c r="AA14" s="565"/>
      <c r="AB14" s="565"/>
      <c r="AC14" s="566"/>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row>
    <row r="15" spans="1:74" ht="23.25" customHeight="1" x14ac:dyDescent="0.25">
      <c r="A15" s="18"/>
      <c r="B15" s="541"/>
      <c r="C15" s="541"/>
      <c r="D15" s="541"/>
      <c r="E15" s="548"/>
      <c r="F15" s="549"/>
      <c r="G15" s="549"/>
      <c r="H15" s="82"/>
      <c r="I15" s="16"/>
      <c r="J15" s="83"/>
      <c r="K15" s="82"/>
      <c r="L15" s="16"/>
      <c r="M15" s="83"/>
      <c r="N15" s="82"/>
      <c r="O15" s="16"/>
      <c r="P15" s="83"/>
      <c r="Q15" s="66"/>
      <c r="R15" s="14"/>
      <c r="S15" s="67"/>
      <c r="T15" s="74" t="s">
        <v>944</v>
      </c>
      <c r="U15" s="15" t="s">
        <v>945</v>
      </c>
      <c r="V15" s="75" t="s">
        <v>954</v>
      </c>
      <c r="W15" s="18"/>
      <c r="X15" s="567"/>
      <c r="Y15" s="568"/>
      <c r="Z15" s="568"/>
      <c r="AA15" s="568"/>
      <c r="AB15" s="568"/>
      <c r="AC15" s="569"/>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row>
    <row r="16" spans="1:74" ht="23.25" customHeight="1" x14ac:dyDescent="0.25">
      <c r="A16" s="18"/>
      <c r="B16" s="541"/>
      <c r="C16" s="541"/>
      <c r="D16" s="541"/>
      <c r="E16" s="549"/>
      <c r="F16" s="549"/>
      <c r="G16" s="549"/>
      <c r="H16" s="82"/>
      <c r="I16" s="16"/>
      <c r="J16" s="83"/>
      <c r="K16" s="82"/>
      <c r="L16" s="16"/>
      <c r="M16" s="83"/>
      <c r="N16" s="82"/>
      <c r="O16" s="16"/>
      <c r="P16" s="83"/>
      <c r="Q16" s="66"/>
      <c r="R16" s="14"/>
      <c r="S16" s="67"/>
      <c r="T16" s="74" t="s">
        <v>947</v>
      </c>
      <c r="U16" s="15"/>
      <c r="V16" s="75"/>
      <c r="W16" s="18"/>
      <c r="X16" s="567"/>
      <c r="Y16" s="568"/>
      <c r="Z16" s="568"/>
      <c r="AA16" s="568"/>
      <c r="AB16" s="568"/>
      <c r="AC16" s="569"/>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row>
    <row r="17" spans="1:63" ht="23.25" customHeight="1" thickBot="1" x14ac:dyDescent="0.3">
      <c r="A17" s="18"/>
      <c r="B17" s="541"/>
      <c r="C17" s="541"/>
      <c r="D17" s="541"/>
      <c r="E17" s="549"/>
      <c r="F17" s="549"/>
      <c r="G17" s="549"/>
      <c r="H17" s="84"/>
      <c r="I17" s="85"/>
      <c r="J17" s="86"/>
      <c r="K17" s="84"/>
      <c r="L17" s="85"/>
      <c r="M17" s="86"/>
      <c r="N17" s="84"/>
      <c r="O17" s="85"/>
      <c r="P17" s="86"/>
      <c r="Q17" s="68"/>
      <c r="R17" s="69"/>
      <c r="S17" s="70"/>
      <c r="T17" s="76"/>
      <c r="U17" s="77"/>
      <c r="V17" s="78"/>
      <c r="W17" s="18"/>
      <c r="X17" s="567"/>
      <c r="Y17" s="568"/>
      <c r="Z17" s="568"/>
      <c r="AA17" s="568"/>
      <c r="AB17" s="568"/>
      <c r="AC17" s="569"/>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row>
    <row r="18" spans="1:63" ht="23.25" customHeight="1" x14ac:dyDescent="0.25">
      <c r="A18" s="18"/>
      <c r="B18" s="541"/>
      <c r="C18" s="541"/>
      <c r="D18" s="541"/>
      <c r="E18" s="548" t="s">
        <v>80</v>
      </c>
      <c r="F18" s="549"/>
      <c r="G18" s="549"/>
      <c r="H18" s="87"/>
      <c r="I18" s="88"/>
      <c r="J18" s="89"/>
      <c r="K18" s="79"/>
      <c r="L18" s="80"/>
      <c r="M18" s="81"/>
      <c r="N18" s="79" t="s">
        <v>953</v>
      </c>
      <c r="O18" s="80"/>
      <c r="P18" s="81"/>
      <c r="Q18" s="63" t="s">
        <v>949</v>
      </c>
      <c r="R18" s="64" t="s">
        <v>958</v>
      </c>
      <c r="S18" s="65" t="s">
        <v>939</v>
      </c>
      <c r="T18" s="71" t="s">
        <v>948</v>
      </c>
      <c r="U18" s="72" t="s">
        <v>956</v>
      </c>
      <c r="V18" s="73" t="s">
        <v>951</v>
      </c>
      <c r="W18" s="18"/>
      <c r="X18" s="558" t="s">
        <v>65</v>
      </c>
      <c r="Y18" s="559"/>
      <c r="Z18" s="559"/>
      <c r="AA18" s="559"/>
      <c r="AB18" s="559"/>
      <c r="AC18" s="560"/>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row>
    <row r="19" spans="1:63" ht="23.25" customHeight="1" x14ac:dyDescent="0.25">
      <c r="A19" s="18"/>
      <c r="B19" s="541"/>
      <c r="C19" s="541"/>
      <c r="D19" s="541"/>
      <c r="E19" s="548"/>
      <c r="F19" s="549"/>
      <c r="G19" s="549"/>
      <c r="H19" s="90"/>
      <c r="I19" s="17"/>
      <c r="J19" s="91"/>
      <c r="K19" s="82"/>
      <c r="L19" s="16"/>
      <c r="M19" s="83"/>
      <c r="N19" s="82"/>
      <c r="O19" s="16"/>
      <c r="P19" s="83"/>
      <c r="Q19" s="66" t="s">
        <v>936</v>
      </c>
      <c r="R19" s="14" t="s">
        <v>961</v>
      </c>
      <c r="S19" s="67" t="s">
        <v>940</v>
      </c>
      <c r="T19" s="74" t="s">
        <v>931</v>
      </c>
      <c r="U19" s="15" t="s">
        <v>932</v>
      </c>
      <c r="V19" s="75" t="s">
        <v>952</v>
      </c>
      <c r="W19" s="18"/>
      <c r="X19" s="561"/>
      <c r="Y19" s="562"/>
      <c r="Z19" s="562"/>
      <c r="AA19" s="562"/>
      <c r="AB19" s="562"/>
      <c r="AC19" s="563"/>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row>
    <row r="20" spans="1:63" ht="23.25" customHeight="1" x14ac:dyDescent="0.25">
      <c r="A20" s="18"/>
      <c r="B20" s="541"/>
      <c r="C20" s="541"/>
      <c r="D20" s="541"/>
      <c r="E20" s="549"/>
      <c r="F20" s="549"/>
      <c r="G20" s="549"/>
      <c r="H20" s="90"/>
      <c r="I20" s="17"/>
      <c r="J20" s="91"/>
      <c r="K20" s="82"/>
      <c r="L20" s="16"/>
      <c r="M20" s="83"/>
      <c r="N20" s="82"/>
      <c r="O20" s="16"/>
      <c r="P20" s="83"/>
      <c r="Q20" s="66" t="s">
        <v>962</v>
      </c>
      <c r="R20" s="14" t="s">
        <v>963</v>
      </c>
      <c r="S20" s="67" t="s">
        <v>941</v>
      </c>
      <c r="T20" s="74" t="s">
        <v>957</v>
      </c>
      <c r="U20" s="15" t="s">
        <v>966</v>
      </c>
      <c r="V20" s="75" t="s">
        <v>946</v>
      </c>
      <c r="W20" s="18"/>
      <c r="X20" s="561"/>
      <c r="Y20" s="562"/>
      <c r="Z20" s="562"/>
      <c r="AA20" s="562"/>
      <c r="AB20" s="562"/>
      <c r="AC20" s="563"/>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row>
    <row r="21" spans="1:63" ht="36.75" customHeight="1" x14ac:dyDescent="0.25">
      <c r="A21" s="18"/>
      <c r="B21" s="541"/>
      <c r="C21" s="541"/>
      <c r="D21" s="541"/>
      <c r="E21" s="549"/>
      <c r="F21" s="549"/>
      <c r="G21" s="549"/>
      <c r="H21" s="92"/>
      <c r="I21" s="93"/>
      <c r="J21" s="94"/>
      <c r="K21" s="84"/>
      <c r="L21" s="85"/>
      <c r="M21" s="86"/>
      <c r="N21" s="84"/>
      <c r="O21" s="85"/>
      <c r="P21" s="86"/>
      <c r="Q21" s="68" t="s">
        <v>965</v>
      </c>
      <c r="R21" s="69" t="s">
        <v>1007</v>
      </c>
      <c r="S21" s="70" t="s">
        <v>1006</v>
      </c>
      <c r="T21" s="76" t="s">
        <v>934</v>
      </c>
      <c r="U21" s="77" t="s">
        <v>935</v>
      </c>
      <c r="V21" s="78" t="s">
        <v>955</v>
      </c>
      <c r="W21" s="18"/>
      <c r="X21" s="561"/>
      <c r="Y21" s="562"/>
      <c r="Z21" s="562"/>
      <c r="AA21" s="562"/>
      <c r="AB21" s="562"/>
      <c r="AC21" s="563"/>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row>
    <row r="22" spans="1:63" ht="23.25" customHeight="1" x14ac:dyDescent="0.35">
      <c r="A22" s="18"/>
      <c r="B22" s="541"/>
      <c r="C22" s="541"/>
      <c r="D22" s="541"/>
      <c r="E22" s="548" t="s">
        <v>79</v>
      </c>
      <c r="F22" s="549"/>
      <c r="G22" s="549"/>
      <c r="H22" s="87"/>
      <c r="I22" s="88"/>
      <c r="J22" s="89"/>
      <c r="K22" s="87"/>
      <c r="L22" s="88"/>
      <c r="M22" s="89"/>
      <c r="N22" s="79"/>
      <c r="O22" s="95"/>
      <c r="P22" s="81"/>
      <c r="Q22" s="14" t="s">
        <v>929</v>
      </c>
      <c r="R22" s="14" t="s">
        <v>930</v>
      </c>
      <c r="S22" s="14"/>
      <c r="T22" s="71"/>
      <c r="U22" s="72"/>
      <c r="V22" s="73"/>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row>
    <row r="23" spans="1:63" ht="23.25" customHeight="1" x14ac:dyDescent="0.25">
      <c r="A23" s="18"/>
      <c r="B23" s="541"/>
      <c r="C23" s="541"/>
      <c r="D23" s="541"/>
      <c r="E23" s="548"/>
      <c r="F23" s="549"/>
      <c r="G23" s="549"/>
      <c r="H23" s="90"/>
      <c r="I23" s="17"/>
      <c r="J23" s="91"/>
      <c r="K23" s="90"/>
      <c r="L23" s="17"/>
      <c r="M23" s="91"/>
      <c r="N23" s="82"/>
      <c r="O23" s="16"/>
      <c r="P23" s="83"/>
      <c r="Q23" s="14"/>
      <c r="R23" s="14"/>
      <c r="S23" s="14"/>
      <c r="T23" s="74"/>
      <c r="U23" s="15"/>
      <c r="V23" s="75"/>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row>
    <row r="24" spans="1:63" ht="23.25" customHeight="1" x14ac:dyDescent="0.25">
      <c r="A24" s="18"/>
      <c r="B24" s="541"/>
      <c r="C24" s="541"/>
      <c r="D24" s="541"/>
      <c r="E24" s="548"/>
      <c r="F24" s="549"/>
      <c r="G24" s="549"/>
      <c r="H24" s="90"/>
      <c r="I24" s="17"/>
      <c r="J24" s="91"/>
      <c r="K24" s="90"/>
      <c r="L24" s="17"/>
      <c r="M24" s="91"/>
      <c r="N24" s="82"/>
      <c r="O24" s="16"/>
      <c r="P24" s="83"/>
      <c r="Q24" s="66"/>
      <c r="R24" s="14"/>
      <c r="S24" s="14"/>
      <c r="T24" s="74"/>
      <c r="U24" s="15"/>
      <c r="V24" s="75"/>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row>
    <row r="25" spans="1:63" ht="23.25" customHeight="1" x14ac:dyDescent="0.25">
      <c r="A25" s="18"/>
      <c r="B25" s="541"/>
      <c r="C25" s="541"/>
      <c r="D25" s="541"/>
      <c r="E25" s="549"/>
      <c r="F25" s="549"/>
      <c r="G25" s="549"/>
      <c r="H25" s="92"/>
      <c r="I25" s="93"/>
      <c r="J25" s="94"/>
      <c r="K25" s="92"/>
      <c r="L25" s="93"/>
      <c r="M25" s="94"/>
      <c r="N25" s="84"/>
      <c r="O25" s="85"/>
      <c r="P25" s="86"/>
      <c r="Q25" s="68"/>
      <c r="R25" s="14"/>
      <c r="S25" s="14"/>
      <c r="T25" s="76"/>
      <c r="U25" s="77"/>
      <c r="V25" s="7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row>
    <row r="26" spans="1:63" ht="23.25" customHeight="1" x14ac:dyDescent="0.25">
      <c r="A26" s="18"/>
      <c r="B26" s="18"/>
      <c r="C26" s="18"/>
      <c r="D26" s="18"/>
      <c r="E26" s="18"/>
      <c r="F26" s="18"/>
      <c r="G26" s="18"/>
      <c r="H26" s="548" t="s">
        <v>78</v>
      </c>
      <c r="I26" s="549"/>
      <c r="J26" s="549"/>
      <c r="K26" s="548" t="s">
        <v>77</v>
      </c>
      <c r="L26" s="549"/>
      <c r="M26" s="549"/>
      <c r="N26" s="548" t="s">
        <v>76</v>
      </c>
      <c r="O26" s="549"/>
      <c r="P26" s="549"/>
      <c r="Q26" s="548" t="s">
        <v>75</v>
      </c>
      <c r="R26" s="548"/>
      <c r="S26" s="549"/>
      <c r="T26" s="548" t="s">
        <v>74</v>
      </c>
      <c r="U26" s="549"/>
      <c r="V26" s="549"/>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row>
    <row r="27" spans="1:63" ht="23.25" customHeight="1" x14ac:dyDescent="0.25">
      <c r="A27" s="18"/>
      <c r="B27" s="18"/>
      <c r="C27" s="18"/>
      <c r="D27" s="18"/>
      <c r="E27" s="18"/>
      <c r="F27" s="18"/>
      <c r="G27" s="18"/>
      <c r="H27" s="549"/>
      <c r="I27" s="549"/>
      <c r="J27" s="549"/>
      <c r="K27" s="549"/>
      <c r="L27" s="549"/>
      <c r="M27" s="549"/>
      <c r="N27" s="549"/>
      <c r="O27" s="549"/>
      <c r="P27" s="549"/>
      <c r="Q27" s="549"/>
      <c r="R27" s="549"/>
      <c r="S27" s="549"/>
      <c r="T27" s="549"/>
      <c r="U27" s="549"/>
      <c r="V27" s="549"/>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row>
    <row r="28" spans="1:63" ht="23.25" customHeight="1" x14ac:dyDescent="0.25">
      <c r="A28" s="18"/>
      <c r="B28" s="18"/>
      <c r="C28" s="18"/>
      <c r="D28" s="18"/>
      <c r="E28" s="18"/>
      <c r="F28" s="18"/>
      <c r="G28" s="18"/>
      <c r="H28" s="549"/>
      <c r="I28" s="549"/>
      <c r="J28" s="549"/>
      <c r="K28" s="549"/>
      <c r="L28" s="549"/>
      <c r="M28" s="549"/>
      <c r="N28" s="549"/>
      <c r="O28" s="549"/>
      <c r="P28" s="549"/>
      <c r="Q28" s="549"/>
      <c r="R28" s="549"/>
      <c r="S28" s="549"/>
      <c r="T28" s="549"/>
      <c r="U28" s="549"/>
      <c r="V28" s="549"/>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row>
    <row r="29" spans="1:63" ht="23.25" customHeight="1" x14ac:dyDescent="0.25">
      <c r="A29" s="18"/>
      <c r="B29" s="18"/>
      <c r="C29" s="18"/>
      <c r="D29" s="18"/>
      <c r="E29" s="18"/>
      <c r="F29" s="18"/>
      <c r="G29" s="18"/>
      <c r="H29" s="549"/>
      <c r="I29" s="549"/>
      <c r="J29" s="549"/>
      <c r="K29" s="549"/>
      <c r="L29" s="549"/>
      <c r="M29" s="549"/>
      <c r="N29" s="549"/>
      <c r="O29" s="549"/>
      <c r="P29" s="549"/>
      <c r="Q29" s="549"/>
      <c r="R29" s="549"/>
      <c r="S29" s="549"/>
      <c r="T29" s="549"/>
      <c r="U29" s="549"/>
      <c r="V29" s="549"/>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row>
    <row r="30" spans="1:63" ht="23.25" customHeight="1" x14ac:dyDescent="0.25">
      <c r="A30" s="18"/>
      <c r="B30" s="18"/>
      <c r="C30" s="18"/>
      <c r="D30" s="18"/>
      <c r="E30" s="18"/>
      <c r="F30" s="18"/>
      <c r="G30" s="18"/>
      <c r="H30" s="549"/>
      <c r="I30" s="549"/>
      <c r="J30" s="549"/>
      <c r="K30" s="549"/>
      <c r="L30" s="549"/>
      <c r="M30" s="549"/>
      <c r="N30" s="549"/>
      <c r="O30" s="549"/>
      <c r="P30" s="549"/>
      <c r="Q30" s="549"/>
      <c r="R30" s="549"/>
      <c r="S30" s="549"/>
      <c r="T30" s="549"/>
      <c r="U30" s="549"/>
      <c r="V30" s="549"/>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row>
    <row r="31" spans="1:63" ht="23.25" customHeight="1" x14ac:dyDescent="0.2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row>
    <row r="32" spans="1:63" ht="15" customHeight="1" x14ac:dyDescent="0.25">
      <c r="A32" s="18"/>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18"/>
      <c r="AE32" s="18"/>
      <c r="AF32" s="18"/>
      <c r="AG32" s="18"/>
      <c r="AH32" s="18"/>
      <c r="AI32" s="18"/>
      <c r="AJ32" s="18"/>
      <c r="AK32" s="18"/>
      <c r="AL32" s="18"/>
      <c r="AM32" s="18"/>
      <c r="AN32" s="18"/>
      <c r="AO32" s="18"/>
      <c r="AP32" s="18"/>
      <c r="AQ32" s="18"/>
    </row>
    <row r="33" spans="1:43" ht="15" customHeight="1" x14ac:dyDescent="0.25">
      <c r="A33" s="1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18"/>
      <c r="AE33" s="18"/>
      <c r="AF33" s="18"/>
      <c r="AG33" s="18"/>
      <c r="AH33" s="18"/>
      <c r="AI33" s="18"/>
      <c r="AJ33" s="18"/>
      <c r="AK33" s="18"/>
      <c r="AL33" s="18"/>
      <c r="AM33" s="18"/>
      <c r="AN33" s="18"/>
      <c r="AO33" s="18"/>
      <c r="AP33" s="18"/>
      <c r="AQ33" s="18"/>
    </row>
    <row r="34" spans="1:43" x14ac:dyDescent="0.2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row>
    <row r="35" spans="1:43"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row>
    <row r="36" spans="1:43" x14ac:dyDescent="0.2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row>
    <row r="37" spans="1:43" x14ac:dyDescent="0.2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row>
    <row r="38" spans="1:43" x14ac:dyDescent="0.2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row>
    <row r="39" spans="1:43" x14ac:dyDescent="0.2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row>
    <row r="40" spans="1:43" x14ac:dyDescent="0.2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row>
    <row r="41" spans="1:43" x14ac:dyDescent="0.2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row>
    <row r="42" spans="1:43" x14ac:dyDescent="0.2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row>
    <row r="43" spans="1:43" x14ac:dyDescent="0.2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row>
    <row r="44" spans="1:43" x14ac:dyDescent="0.2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row>
    <row r="45" spans="1:43" x14ac:dyDescent="0.2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row>
    <row r="46" spans="1:43" x14ac:dyDescent="0.2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row>
    <row r="47" spans="1:43" x14ac:dyDescent="0.2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row>
    <row r="48" spans="1:43" x14ac:dyDescent="0.2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row>
    <row r="49" spans="1:43" x14ac:dyDescent="0.2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row>
    <row r="50" spans="1:43" x14ac:dyDescent="0.2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row>
    <row r="51" spans="1:43"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row>
    <row r="52" spans="1:43" x14ac:dyDescent="0.2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row>
    <row r="53" spans="1:43" x14ac:dyDescent="0.2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row>
    <row r="54" spans="1:43" x14ac:dyDescent="0.2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row>
    <row r="55" spans="1:43" x14ac:dyDescent="0.2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row>
    <row r="56" spans="1:43" x14ac:dyDescent="0.2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row>
    <row r="57" spans="1:43" x14ac:dyDescent="0.2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row>
    <row r="58" spans="1:43" x14ac:dyDescent="0.2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row>
    <row r="59" spans="1:43" x14ac:dyDescent="0.2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row>
    <row r="60" spans="1:43" x14ac:dyDescent="0.2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row>
    <row r="61" spans="1:43" x14ac:dyDescent="0.2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row>
    <row r="62" spans="1:43" x14ac:dyDescent="0.2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row>
    <row r="63" spans="1:43" x14ac:dyDescent="0.2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row>
    <row r="64" spans="1:43" x14ac:dyDescent="0.2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row>
    <row r="65" spans="1:43" x14ac:dyDescent="0.2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row>
    <row r="66" spans="1:43"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row>
    <row r="67" spans="1:43" x14ac:dyDescent="0.2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row>
    <row r="68" spans="1:43" x14ac:dyDescent="0.2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row>
    <row r="69" spans="1:43" x14ac:dyDescent="0.2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row>
    <row r="70" spans="1:43" x14ac:dyDescent="0.2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row>
    <row r="71" spans="1:43" x14ac:dyDescent="0.2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row>
    <row r="72" spans="1:43" x14ac:dyDescent="0.25">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row>
    <row r="73" spans="1:43" x14ac:dyDescent="0.25">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row>
    <row r="74" spans="1:43" x14ac:dyDescent="0.25">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row>
    <row r="75" spans="1:43" x14ac:dyDescent="0.25">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row>
    <row r="76" spans="1:43" x14ac:dyDescent="0.2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row>
    <row r="77" spans="1:43" x14ac:dyDescent="0.2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row>
    <row r="78" spans="1:43" x14ac:dyDescent="0.25">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row>
    <row r="79" spans="1:43" x14ac:dyDescent="0.25">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row>
    <row r="80" spans="1:43" x14ac:dyDescent="0.25">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row>
    <row r="81" spans="1:43" x14ac:dyDescent="0.2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row>
    <row r="82" spans="1:43" x14ac:dyDescent="0.2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row>
    <row r="83" spans="1:43" x14ac:dyDescent="0.25">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row>
    <row r="84" spans="1:43" x14ac:dyDescent="0.2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row>
    <row r="85" spans="1:43" x14ac:dyDescent="0.25">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row>
    <row r="86" spans="1:43" x14ac:dyDescent="0.25">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row>
    <row r="87" spans="1:43" x14ac:dyDescent="0.25">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row>
    <row r="88" spans="1:43" x14ac:dyDescent="0.25">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row>
    <row r="89" spans="1:43" x14ac:dyDescent="0.25">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row>
    <row r="90" spans="1:43" x14ac:dyDescent="0.25">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row>
    <row r="91" spans="1:43" x14ac:dyDescent="0.25">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row>
    <row r="92" spans="1:43" x14ac:dyDescent="0.25">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row>
    <row r="93" spans="1:43" x14ac:dyDescent="0.25">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row>
    <row r="94" spans="1:43" x14ac:dyDescent="0.25">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row>
    <row r="95" spans="1:43" x14ac:dyDescent="0.25">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row>
    <row r="96" spans="1:43" x14ac:dyDescent="0.25">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row>
    <row r="97" spans="1:43" x14ac:dyDescent="0.25">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row>
    <row r="98" spans="1:43" x14ac:dyDescent="0.25">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row>
    <row r="99" spans="1:43" x14ac:dyDescent="0.25">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row>
    <row r="100" spans="1:43" x14ac:dyDescent="0.25">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row>
    <row r="101" spans="1:43" x14ac:dyDescent="0.25">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x14ac:dyDescent="0.25">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row>
    <row r="103" spans="1:43" x14ac:dyDescent="0.2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row>
    <row r="104" spans="1:43" x14ac:dyDescent="0.25">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row>
    <row r="105" spans="1:43" x14ac:dyDescent="0.25">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row>
    <row r="106" spans="1:43" x14ac:dyDescent="0.25">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row>
    <row r="107" spans="1:43" x14ac:dyDescent="0.25">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row>
    <row r="108" spans="1:43" x14ac:dyDescent="0.25">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row>
    <row r="109" spans="1:43" x14ac:dyDescent="0.25">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row>
    <row r="110" spans="1:43" x14ac:dyDescent="0.25">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row>
    <row r="111" spans="1:43" x14ac:dyDescent="0.25">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row>
    <row r="112" spans="1:43" x14ac:dyDescent="0.25">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row>
    <row r="113" spans="1:43" x14ac:dyDescent="0.25">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row>
    <row r="114" spans="1:43" x14ac:dyDescent="0.25">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row>
    <row r="115" spans="1:43" x14ac:dyDescent="0.25">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row>
    <row r="116" spans="1:43" x14ac:dyDescent="0.2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row>
    <row r="117" spans="1:43" x14ac:dyDescent="0.25">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row>
    <row r="118" spans="1:43" x14ac:dyDescent="0.25">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row>
    <row r="119" spans="1:43" x14ac:dyDescent="0.25">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row>
    <row r="120" spans="1:43" x14ac:dyDescent="0.25">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row>
    <row r="121" spans="1:43" x14ac:dyDescent="0.25">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row>
    <row r="122" spans="1:43" x14ac:dyDescent="0.2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row>
    <row r="123" spans="1:43" x14ac:dyDescent="0.2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row>
    <row r="124" spans="1:43" x14ac:dyDescent="0.25">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row>
    <row r="125" spans="1:43" x14ac:dyDescent="0.25">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row>
    <row r="126" spans="1:43" x14ac:dyDescent="0.25">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row>
    <row r="127" spans="1:43" x14ac:dyDescent="0.25">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row>
    <row r="128" spans="1:43" x14ac:dyDescent="0.25">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row>
    <row r="129" spans="1:43" x14ac:dyDescent="0.2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row>
    <row r="130" spans="1:43" x14ac:dyDescent="0.2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row>
    <row r="131" spans="1:43" x14ac:dyDescent="0.2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row>
    <row r="132" spans="1:43" x14ac:dyDescent="0.2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row>
    <row r="133" spans="1:43" x14ac:dyDescent="0.2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row>
    <row r="134" spans="1:43" x14ac:dyDescent="0.2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row>
    <row r="135" spans="1:43" x14ac:dyDescent="0.2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row>
    <row r="136" spans="1:43" x14ac:dyDescent="0.2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row>
    <row r="137" spans="1:43" x14ac:dyDescent="0.2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row>
    <row r="138" spans="1:43" x14ac:dyDescent="0.2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row>
    <row r="139" spans="1:43" x14ac:dyDescent="0.2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row>
    <row r="140" spans="1:43" x14ac:dyDescent="0.2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row>
    <row r="141" spans="1:43" x14ac:dyDescent="0.2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row>
    <row r="142" spans="1:43" x14ac:dyDescent="0.2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row>
    <row r="143" spans="1:43" x14ac:dyDescent="0.2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row>
    <row r="144" spans="1:43" x14ac:dyDescent="0.2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row>
    <row r="145" spans="1:43" x14ac:dyDescent="0.2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row>
    <row r="146" spans="1:43" x14ac:dyDescent="0.2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row>
    <row r="147" spans="1:43" x14ac:dyDescent="0.2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row>
    <row r="148" spans="1:43" x14ac:dyDescent="0.2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row>
    <row r="149" spans="1:43" x14ac:dyDescent="0.2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row>
    <row r="150" spans="1:43" x14ac:dyDescent="0.2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row>
    <row r="151" spans="1:43" x14ac:dyDescent="0.2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row>
    <row r="152" spans="1:43" x14ac:dyDescent="0.2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row>
    <row r="153" spans="1:43" x14ac:dyDescent="0.2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row>
    <row r="154" spans="1:43" x14ac:dyDescent="0.2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row>
    <row r="155" spans="1:43" x14ac:dyDescent="0.2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row>
    <row r="156" spans="1:43" x14ac:dyDescent="0.2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row>
    <row r="157" spans="1:43" x14ac:dyDescent="0.2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row>
    <row r="158" spans="1:43" x14ac:dyDescent="0.2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row>
    <row r="159" spans="1:43" x14ac:dyDescent="0.2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row>
    <row r="160" spans="1:43" x14ac:dyDescent="0.25">
      <c r="A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row>
    <row r="161" spans="1:43" x14ac:dyDescent="0.25">
      <c r="A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row>
    <row r="162" spans="1:43" x14ac:dyDescent="0.25">
      <c r="A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row>
    <row r="163" spans="1:43" x14ac:dyDescent="0.25">
      <c r="A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row>
    <row r="164" spans="1:43" x14ac:dyDescent="0.25">
      <c r="A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row>
    <row r="165" spans="1:43" x14ac:dyDescent="0.25">
      <c r="A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row>
    <row r="166" spans="1:43" x14ac:dyDescent="0.25">
      <c r="A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row>
    <row r="167" spans="1:43" x14ac:dyDescent="0.25">
      <c r="A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row>
    <row r="168" spans="1:43" x14ac:dyDescent="0.25">
      <c r="A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row>
    <row r="169" spans="1:43" x14ac:dyDescent="0.25">
      <c r="A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row>
    <row r="170" spans="1:43" x14ac:dyDescent="0.25">
      <c r="A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row>
    <row r="171" spans="1:43" x14ac:dyDescent="0.25">
      <c r="A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row>
    <row r="172" spans="1:43" x14ac:dyDescent="0.25">
      <c r="A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row>
    <row r="173" spans="1:43" x14ac:dyDescent="0.25">
      <c r="A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row>
    <row r="174" spans="1:43" x14ac:dyDescent="0.25">
      <c r="A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row>
    <row r="175" spans="1:43" x14ac:dyDescent="0.25">
      <c r="A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row>
    <row r="176" spans="1:43" x14ac:dyDescent="0.25">
      <c r="A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row>
    <row r="177" spans="1:43" x14ac:dyDescent="0.25">
      <c r="A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row>
    <row r="178" spans="1:43" x14ac:dyDescent="0.25">
      <c r="A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row>
    <row r="179" spans="1:43" x14ac:dyDescent="0.25">
      <c r="A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row>
    <row r="180" spans="1:43" x14ac:dyDescent="0.25">
      <c r="A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row>
    <row r="181" spans="1:43" x14ac:dyDescent="0.25">
      <c r="A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row>
    <row r="182" spans="1:43" x14ac:dyDescent="0.25">
      <c r="A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row>
    <row r="183" spans="1:43" x14ac:dyDescent="0.25">
      <c r="A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row>
    <row r="184" spans="1:43" x14ac:dyDescent="0.25">
      <c r="A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row>
    <row r="185" spans="1:43" x14ac:dyDescent="0.25">
      <c r="A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row>
    <row r="186" spans="1:43" x14ac:dyDescent="0.25">
      <c r="A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row>
    <row r="187" spans="1:43" x14ac:dyDescent="0.25">
      <c r="A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row>
    <row r="188" spans="1:43" x14ac:dyDescent="0.25">
      <c r="A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row>
    <row r="189" spans="1:43" x14ac:dyDescent="0.25">
      <c r="A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row>
    <row r="190" spans="1:43" x14ac:dyDescent="0.25">
      <c r="A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row>
    <row r="191" spans="1:43" x14ac:dyDescent="0.25">
      <c r="A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row>
    <row r="192" spans="1:43" x14ac:dyDescent="0.25">
      <c r="A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row>
    <row r="193" spans="1:43" x14ac:dyDescent="0.25">
      <c r="A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row>
    <row r="194" spans="1:43" x14ac:dyDescent="0.25">
      <c r="A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row>
    <row r="195" spans="1:43" x14ac:dyDescent="0.25">
      <c r="A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row>
    <row r="196" spans="1:43" x14ac:dyDescent="0.25">
      <c r="A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row>
    <row r="197" spans="1:43" x14ac:dyDescent="0.25">
      <c r="A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row>
    <row r="198" spans="1:43" x14ac:dyDescent="0.25">
      <c r="A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row>
    <row r="199" spans="1:43" x14ac:dyDescent="0.25">
      <c r="A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row>
    <row r="200" spans="1:43" x14ac:dyDescent="0.25">
      <c r="A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row>
    <row r="201" spans="1:43" x14ac:dyDescent="0.25">
      <c r="A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row>
    <row r="202" spans="1:43" x14ac:dyDescent="0.25">
      <c r="A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row>
    <row r="203" spans="1:43" x14ac:dyDescent="0.25">
      <c r="A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row>
    <row r="204" spans="1:43" x14ac:dyDescent="0.25">
      <c r="A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row>
    <row r="205" spans="1:43" x14ac:dyDescent="0.25">
      <c r="A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row>
    <row r="206" spans="1:43" x14ac:dyDescent="0.25">
      <c r="A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row>
    <row r="207" spans="1:43" x14ac:dyDescent="0.25">
      <c r="A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row>
    <row r="208" spans="1:43" x14ac:dyDescent="0.25">
      <c r="A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row>
    <row r="209" spans="1:43" x14ac:dyDescent="0.25">
      <c r="A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row>
    <row r="210" spans="1:43" x14ac:dyDescent="0.25">
      <c r="A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row>
    <row r="211" spans="1:43" x14ac:dyDescent="0.25">
      <c r="A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row>
    <row r="212" spans="1:43" x14ac:dyDescent="0.25">
      <c r="A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row>
    <row r="213" spans="1:43" x14ac:dyDescent="0.25">
      <c r="A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row>
    <row r="214" spans="1:43" x14ac:dyDescent="0.25">
      <c r="A214" s="18"/>
    </row>
    <row r="215" spans="1:43" x14ac:dyDescent="0.25">
      <c r="A215" s="18"/>
    </row>
    <row r="216" spans="1:43" x14ac:dyDescent="0.25">
      <c r="A216" s="18"/>
    </row>
    <row r="217" spans="1:43" x14ac:dyDescent="0.25">
      <c r="A217" s="18"/>
    </row>
  </sheetData>
  <mergeCells count="17">
    <mergeCell ref="H26:J30"/>
    <mergeCell ref="K26:M30"/>
    <mergeCell ref="N26:P30"/>
    <mergeCell ref="Q26:S30"/>
    <mergeCell ref="T26:V30"/>
    <mergeCell ref="X10:AC13"/>
    <mergeCell ref="E10:G13"/>
    <mergeCell ref="X6:AC9"/>
    <mergeCell ref="B2:G4"/>
    <mergeCell ref="H2:V4"/>
    <mergeCell ref="B6:D25"/>
    <mergeCell ref="E6:G9"/>
    <mergeCell ref="E22:G25"/>
    <mergeCell ref="X18:AC21"/>
    <mergeCell ref="E18:G21"/>
    <mergeCell ref="X14:AC17"/>
    <mergeCell ref="E14:G17"/>
  </mergeCells>
  <phoneticPr fontId="8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A1:AK50"/>
  <sheetViews>
    <sheetView topLeftCell="A5" zoomScale="70" zoomScaleNormal="70" workbookViewId="0">
      <selection activeCell="I24" sqref="I2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18"/>
      <c r="B1" s="570" t="s">
        <v>46</v>
      </c>
      <c r="C1" s="570"/>
      <c r="D1" s="570"/>
      <c r="E1" s="18"/>
      <c r="F1" s="18"/>
      <c r="G1" s="18"/>
      <c r="H1" s="18"/>
      <c r="I1" s="18"/>
      <c r="J1" s="18"/>
      <c r="K1" s="18"/>
      <c r="L1" s="18"/>
      <c r="M1" s="18"/>
      <c r="N1" s="18"/>
      <c r="O1" s="18"/>
      <c r="P1" s="18"/>
      <c r="Q1" s="18"/>
      <c r="R1" s="18"/>
      <c r="S1" s="18"/>
      <c r="T1" s="18"/>
      <c r="U1" s="18"/>
      <c r="V1" s="18"/>
      <c r="W1" s="18"/>
      <c r="X1" s="18"/>
      <c r="Y1" s="18"/>
      <c r="Z1" s="18"/>
      <c r="AA1" s="18"/>
      <c r="AB1" s="18"/>
      <c r="AC1" s="18"/>
      <c r="AD1" s="18"/>
      <c r="AE1" s="18"/>
    </row>
    <row r="2" spans="1:37" x14ac:dyDescent="0.2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row>
    <row r="3" spans="1:37" ht="25.5" x14ac:dyDescent="0.25">
      <c r="A3" s="18"/>
      <c r="B3" s="3"/>
      <c r="C3" s="4" t="s">
        <v>43</v>
      </c>
      <c r="D3" s="4" t="s">
        <v>2</v>
      </c>
      <c r="E3" s="18"/>
      <c r="F3" s="18"/>
      <c r="G3" s="18"/>
      <c r="H3" s="18"/>
      <c r="I3" s="18"/>
      <c r="J3" s="18"/>
      <c r="K3" s="18"/>
      <c r="L3" s="18"/>
      <c r="M3" s="18"/>
      <c r="N3" s="18"/>
      <c r="O3" s="18"/>
      <c r="P3" s="18"/>
      <c r="Q3" s="18"/>
      <c r="R3" s="18"/>
      <c r="S3" s="18"/>
      <c r="T3" s="18"/>
      <c r="U3" s="18"/>
      <c r="V3" s="18"/>
      <c r="W3" s="18"/>
      <c r="X3" s="18"/>
      <c r="Y3" s="18"/>
      <c r="Z3" s="18"/>
      <c r="AA3" s="18"/>
      <c r="AB3" s="18"/>
      <c r="AC3" s="18"/>
      <c r="AD3" s="18"/>
      <c r="AE3" s="18"/>
    </row>
    <row r="4" spans="1:37" ht="51" x14ac:dyDescent="0.25">
      <c r="A4" s="18"/>
      <c r="B4" s="5" t="s">
        <v>42</v>
      </c>
      <c r="C4" s="6" t="s">
        <v>68</v>
      </c>
      <c r="D4" s="7">
        <v>0.2</v>
      </c>
      <c r="E4" s="18"/>
      <c r="F4" s="18"/>
      <c r="G4" s="18"/>
      <c r="H4" s="18"/>
      <c r="I4" s="18"/>
      <c r="J4" s="18"/>
      <c r="K4" s="18"/>
      <c r="L4" s="18"/>
      <c r="M4" s="18"/>
      <c r="N4" s="18"/>
      <c r="O4" s="18"/>
      <c r="P4" s="18"/>
      <c r="Q4" s="18"/>
      <c r="R4" s="18"/>
      <c r="S4" s="18"/>
      <c r="T4" s="18"/>
      <c r="U4" s="18"/>
      <c r="V4" s="18"/>
      <c r="W4" s="18"/>
      <c r="X4" s="18"/>
      <c r="Y4" s="18"/>
      <c r="Z4" s="18"/>
      <c r="AA4" s="18"/>
      <c r="AB4" s="18"/>
      <c r="AC4" s="18"/>
      <c r="AD4" s="18"/>
      <c r="AE4" s="18"/>
    </row>
    <row r="5" spans="1:37" ht="51" x14ac:dyDescent="0.25">
      <c r="A5" s="18"/>
      <c r="B5" s="8" t="s">
        <v>44</v>
      </c>
      <c r="C5" s="9" t="s">
        <v>69</v>
      </c>
      <c r="D5" s="10">
        <v>0.4</v>
      </c>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7" ht="51" x14ac:dyDescent="0.25">
      <c r="A6" s="18"/>
      <c r="B6" s="11" t="s">
        <v>73</v>
      </c>
      <c r="C6" s="9" t="s">
        <v>70</v>
      </c>
      <c r="D6" s="10">
        <v>0.6</v>
      </c>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7" ht="76.5" x14ac:dyDescent="0.25">
      <c r="A7" s="18"/>
      <c r="B7" s="12" t="s">
        <v>4</v>
      </c>
      <c r="C7" s="9" t="s">
        <v>71</v>
      </c>
      <c r="D7" s="10">
        <v>0.8</v>
      </c>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7" ht="51" x14ac:dyDescent="0.25">
      <c r="A8" s="18"/>
      <c r="B8" s="13" t="s">
        <v>45</v>
      </c>
      <c r="C8" s="9" t="s">
        <v>72</v>
      </c>
      <c r="D8" s="10">
        <v>1</v>
      </c>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7" x14ac:dyDescent="0.25">
      <c r="A9" s="18"/>
      <c r="B9" s="38"/>
      <c r="C9" s="38"/>
      <c r="D9" s="3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1:37" ht="16.5" x14ac:dyDescent="0.25">
      <c r="A10" s="18"/>
      <c r="B10" s="39"/>
      <c r="C10" s="38"/>
      <c r="D10" s="3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1:37" x14ac:dyDescent="0.25">
      <c r="A11" s="18"/>
      <c r="B11" s="38"/>
      <c r="C11" s="38"/>
      <c r="D11" s="3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1:37" x14ac:dyDescent="0.25">
      <c r="A12" s="18"/>
      <c r="B12" s="38"/>
      <c r="C12" s="38"/>
      <c r="D12" s="3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1:37" x14ac:dyDescent="0.25">
      <c r="A13" s="18"/>
      <c r="B13" s="38"/>
      <c r="C13" s="38"/>
      <c r="D13" s="3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1:37" x14ac:dyDescent="0.25">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1:37" x14ac:dyDescent="0.25">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1:37" x14ac:dyDescent="0.2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1:37" x14ac:dyDescent="0.2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37" x14ac:dyDescent="0.2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1:37" x14ac:dyDescent="0.25">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1:37" x14ac:dyDescent="0.25">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1:37" x14ac:dyDescent="0.25">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1:37" x14ac:dyDescent="0.25">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1:37" x14ac:dyDescent="0.2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1:37" x14ac:dyDescent="0.25">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1:37" x14ac:dyDescent="0.25">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1:37" x14ac:dyDescent="0.2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row>
    <row r="27" spans="1:37" x14ac:dyDescent="0.25">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1:37" x14ac:dyDescent="0.25">
      <c r="A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1:37" x14ac:dyDescent="0.25">
      <c r="A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row>
    <row r="30" spans="1:37" x14ac:dyDescent="0.25">
      <c r="A30" s="18"/>
    </row>
    <row r="31" spans="1:37" x14ac:dyDescent="0.25">
      <c r="A31" s="18"/>
    </row>
    <row r="32" spans="1:37" x14ac:dyDescent="0.25">
      <c r="A32" s="18"/>
    </row>
    <row r="33" spans="1:1" x14ac:dyDescent="0.25">
      <c r="A33" s="18"/>
    </row>
    <row r="34" spans="1:1" x14ac:dyDescent="0.25">
      <c r="A34" s="18"/>
    </row>
    <row r="35" spans="1:1" x14ac:dyDescent="0.25">
      <c r="A35" s="18"/>
    </row>
    <row r="36" spans="1:1" x14ac:dyDescent="0.25">
      <c r="A36" s="18"/>
    </row>
    <row r="37" spans="1:1" x14ac:dyDescent="0.25">
      <c r="A37" s="18"/>
    </row>
    <row r="38" spans="1:1" x14ac:dyDescent="0.25">
      <c r="A38" s="18"/>
    </row>
    <row r="39" spans="1:1" x14ac:dyDescent="0.25">
      <c r="A39" s="18"/>
    </row>
    <row r="40" spans="1:1" x14ac:dyDescent="0.25">
      <c r="A40" s="18"/>
    </row>
    <row r="41" spans="1:1" x14ac:dyDescent="0.25">
      <c r="A41" s="18"/>
    </row>
    <row r="42" spans="1:1" x14ac:dyDescent="0.25">
      <c r="A42" s="18"/>
    </row>
    <row r="43" spans="1:1" x14ac:dyDescent="0.25">
      <c r="A43" s="18"/>
    </row>
    <row r="44" spans="1:1" x14ac:dyDescent="0.25">
      <c r="A44" s="18"/>
    </row>
    <row r="45" spans="1:1" x14ac:dyDescent="0.25">
      <c r="A45" s="18"/>
    </row>
    <row r="46" spans="1:1" x14ac:dyDescent="0.25">
      <c r="A46" s="18"/>
    </row>
    <row r="47" spans="1:1" x14ac:dyDescent="0.25">
      <c r="A47" s="18"/>
    </row>
    <row r="48" spans="1:1" x14ac:dyDescent="0.25">
      <c r="A48" s="18"/>
    </row>
    <row r="49" spans="1:1" x14ac:dyDescent="0.25">
      <c r="A49" s="18"/>
    </row>
    <row r="50" spans="1:1" x14ac:dyDescent="0.25">
      <c r="A50" s="18"/>
    </row>
  </sheetData>
  <mergeCells count="1">
    <mergeCell ref="B1:D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F54"/>
  <sheetViews>
    <sheetView topLeftCell="B1" zoomScale="120" zoomScaleNormal="120" workbookViewId="0">
      <pane xSplit="7" ySplit="4" topLeftCell="I11" activePane="bottomRight" state="frozen"/>
      <selection activeCell="B1" sqref="B1"/>
      <selection pane="topRight" activeCell="I1" sqref="I1"/>
      <selection pane="bottomLeft" activeCell="B5" sqref="B5"/>
      <selection pane="bottomRight" activeCell="A27" sqref="A27"/>
    </sheetView>
  </sheetViews>
  <sheetFormatPr baseColWidth="10" defaultColWidth="11.42578125" defaultRowHeight="11.25" x14ac:dyDescent="0.15"/>
  <cols>
    <col min="1" max="1" width="11.42578125" style="107"/>
    <col min="2" max="2" width="6.42578125" style="107" customWidth="1"/>
    <col min="3" max="5" width="10.85546875" style="107"/>
    <col min="6" max="6" width="10.85546875" style="107" customWidth="1"/>
    <col min="7" max="7" width="10.85546875" style="107"/>
    <col min="8" max="8" width="13.42578125" style="107" customWidth="1"/>
    <col min="9" max="64" width="11.42578125" style="107" customWidth="1"/>
    <col min="65" max="65" width="6.85546875" style="107" customWidth="1"/>
    <col min="66" max="66" width="8.85546875" style="107" customWidth="1"/>
    <col min="67" max="67" width="4.5703125" style="107" customWidth="1"/>
    <col min="68" max="68" width="15.85546875" style="107" customWidth="1"/>
    <col min="69" max="69" width="9.7109375" style="107" customWidth="1"/>
    <col min="70" max="70" width="11.28515625" style="107" customWidth="1"/>
    <col min="71" max="82" width="11.42578125" style="107" customWidth="1"/>
    <col min="83" max="16384" width="11.42578125" style="107"/>
  </cols>
  <sheetData>
    <row r="1" spans="2:84" ht="12" thickBot="1" x14ac:dyDescent="0.2">
      <c r="B1" s="595" t="s">
        <v>279</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6"/>
      <c r="AD1" s="596"/>
      <c r="AE1" s="596"/>
      <c r="AF1" s="596"/>
      <c r="AG1" s="596"/>
      <c r="AH1" s="596"/>
      <c r="AI1" s="596"/>
      <c r="AJ1" s="596"/>
      <c r="AK1" s="596"/>
      <c r="AL1" s="596"/>
      <c r="AM1" s="596"/>
      <c r="AN1" s="596"/>
      <c r="AO1" s="596"/>
      <c r="AP1" s="596"/>
      <c r="AQ1" s="596"/>
      <c r="AR1" s="596"/>
      <c r="AS1" s="596"/>
      <c r="AT1" s="596"/>
      <c r="AU1" s="596"/>
      <c r="AV1" s="596"/>
      <c r="AW1" s="596"/>
      <c r="AX1" s="596"/>
      <c r="AY1" s="596"/>
      <c r="AZ1" s="596"/>
      <c r="BA1" s="596"/>
      <c r="BB1" s="596"/>
      <c r="BC1" s="596"/>
      <c r="BD1" s="596"/>
      <c r="BE1" s="596"/>
      <c r="BF1" s="596"/>
      <c r="BG1" s="596"/>
      <c r="BH1" s="596"/>
      <c r="BI1" s="596"/>
      <c r="BJ1" s="596"/>
      <c r="BK1" s="596"/>
      <c r="BL1" s="596"/>
      <c r="BM1" s="596"/>
      <c r="BN1" s="596"/>
      <c r="BO1" s="596"/>
      <c r="BP1" s="596"/>
      <c r="BQ1" s="596"/>
      <c r="BR1" s="596"/>
      <c r="BS1" s="596"/>
      <c r="BT1" s="596"/>
      <c r="BU1" s="596"/>
      <c r="BV1" s="596"/>
      <c r="BW1" s="596"/>
      <c r="BX1" s="596"/>
      <c r="BY1" s="596"/>
      <c r="BZ1" s="596"/>
      <c r="CA1" s="596"/>
      <c r="CB1" s="596"/>
      <c r="CC1" s="596"/>
      <c r="CD1" s="596"/>
      <c r="CE1" s="596"/>
      <c r="CF1" s="596"/>
    </row>
    <row r="2" spans="2:84" x14ac:dyDescent="0.15">
      <c r="B2" s="593" t="s">
        <v>279</v>
      </c>
      <c r="C2" s="593"/>
      <c r="D2" s="593"/>
      <c r="E2" s="593"/>
      <c r="F2" s="593"/>
      <c r="G2" s="593"/>
      <c r="H2" s="594"/>
      <c r="I2" s="593" t="s">
        <v>175</v>
      </c>
      <c r="J2" s="593"/>
      <c r="K2" s="586" t="s">
        <v>176</v>
      </c>
      <c r="L2" s="587"/>
      <c r="M2" s="586" t="s">
        <v>177</v>
      </c>
      <c r="N2" s="587"/>
      <c r="O2" s="586" t="s">
        <v>178</v>
      </c>
      <c r="P2" s="587"/>
      <c r="Q2" s="586" t="s">
        <v>179</v>
      </c>
      <c r="R2" s="587"/>
      <c r="S2" s="586" t="s">
        <v>280</v>
      </c>
      <c r="T2" s="587"/>
      <c r="U2" s="586" t="s">
        <v>281</v>
      </c>
      <c r="V2" s="587"/>
      <c r="W2" s="586" t="s">
        <v>282</v>
      </c>
      <c r="X2" s="587"/>
      <c r="Y2" s="586" t="s">
        <v>283</v>
      </c>
      <c r="Z2" s="587"/>
      <c r="AA2" s="586" t="s">
        <v>284</v>
      </c>
      <c r="AB2" s="587"/>
      <c r="AC2" s="586" t="s">
        <v>287</v>
      </c>
      <c r="AD2" s="587"/>
      <c r="AE2" s="586" t="s">
        <v>288</v>
      </c>
      <c r="AF2" s="587"/>
      <c r="AG2" s="586" t="s">
        <v>289</v>
      </c>
      <c r="AH2" s="587"/>
      <c r="AI2" s="586" t="s">
        <v>290</v>
      </c>
      <c r="AJ2" s="587"/>
      <c r="AK2" s="586" t="s">
        <v>291</v>
      </c>
      <c r="AL2" s="587"/>
      <c r="AM2" s="586" t="s">
        <v>292</v>
      </c>
      <c r="AN2" s="587"/>
      <c r="AO2" s="586" t="s">
        <v>293</v>
      </c>
      <c r="AP2" s="587"/>
      <c r="AQ2" s="586" t="s">
        <v>294</v>
      </c>
      <c r="AR2" s="587"/>
      <c r="AS2" s="586" t="s">
        <v>295</v>
      </c>
      <c r="AT2" s="587"/>
      <c r="AU2" s="586" t="s">
        <v>296</v>
      </c>
      <c r="AV2" s="587"/>
      <c r="AW2" s="588" t="s">
        <v>297</v>
      </c>
      <c r="AX2" s="587"/>
      <c r="AY2" s="588" t="s">
        <v>298</v>
      </c>
      <c r="AZ2" s="587"/>
      <c r="BA2" s="588" t="s">
        <v>299</v>
      </c>
      <c r="BB2" s="587"/>
      <c r="BC2" s="588" t="s">
        <v>300</v>
      </c>
      <c r="BD2" s="587"/>
      <c r="BE2" s="588" t="s">
        <v>301</v>
      </c>
      <c r="BF2" s="587"/>
      <c r="BG2" s="588" t="s">
        <v>302</v>
      </c>
      <c r="BH2" s="587"/>
      <c r="BI2" s="588" t="s">
        <v>303</v>
      </c>
      <c r="BJ2" s="587"/>
      <c r="BK2" s="588" t="s">
        <v>304</v>
      </c>
      <c r="BL2" s="587"/>
      <c r="BM2" s="588" t="s">
        <v>305</v>
      </c>
      <c r="BN2" s="587"/>
      <c r="BO2" s="588" t="s">
        <v>893</v>
      </c>
      <c r="BP2" s="587"/>
      <c r="BQ2" s="588" t="s">
        <v>894</v>
      </c>
      <c r="BR2" s="587"/>
      <c r="BS2" s="588" t="s">
        <v>895</v>
      </c>
      <c r="BT2" s="587"/>
      <c r="BU2" s="588" t="s">
        <v>896</v>
      </c>
      <c r="BV2" s="587"/>
      <c r="BW2" s="588" t="s">
        <v>897</v>
      </c>
      <c r="BX2" s="587"/>
      <c r="BY2" s="588" t="s">
        <v>898</v>
      </c>
      <c r="BZ2" s="587"/>
      <c r="CA2" s="588" t="s">
        <v>899</v>
      </c>
      <c r="CB2" s="587"/>
      <c r="CC2" s="588" t="s">
        <v>900</v>
      </c>
      <c r="CD2" s="587"/>
      <c r="CE2" s="588" t="s">
        <v>901</v>
      </c>
      <c r="CF2" s="587"/>
    </row>
    <row r="3" spans="2:84" x14ac:dyDescent="0.15">
      <c r="B3" s="589" t="s">
        <v>184</v>
      </c>
      <c r="C3" s="578" t="s">
        <v>285</v>
      </c>
      <c r="D3" s="579"/>
      <c r="E3" s="579"/>
      <c r="F3" s="579"/>
      <c r="G3" s="579"/>
      <c r="H3" s="580"/>
      <c r="I3" s="579" t="s">
        <v>172</v>
      </c>
      <c r="J3" s="579"/>
      <c r="K3" s="577" t="s">
        <v>172</v>
      </c>
      <c r="L3" s="572"/>
      <c r="M3" s="577" t="s">
        <v>172</v>
      </c>
      <c r="N3" s="572"/>
      <c r="O3" s="577" t="s">
        <v>172</v>
      </c>
      <c r="P3" s="572"/>
      <c r="Q3" s="577" t="s">
        <v>172</v>
      </c>
      <c r="R3" s="572"/>
      <c r="S3" s="577" t="s">
        <v>172</v>
      </c>
      <c r="T3" s="572"/>
      <c r="U3" s="577" t="s">
        <v>172</v>
      </c>
      <c r="V3" s="572"/>
      <c r="W3" s="577" t="s">
        <v>172</v>
      </c>
      <c r="X3" s="572"/>
      <c r="Y3" s="577" t="s">
        <v>172</v>
      </c>
      <c r="Z3" s="572"/>
      <c r="AA3" s="577" t="s">
        <v>172</v>
      </c>
      <c r="AB3" s="572"/>
      <c r="AC3" s="577" t="s">
        <v>172</v>
      </c>
      <c r="AD3" s="572"/>
      <c r="AE3" s="577" t="s">
        <v>172</v>
      </c>
      <c r="AF3" s="572"/>
      <c r="AG3" s="577" t="s">
        <v>172</v>
      </c>
      <c r="AH3" s="572"/>
      <c r="AI3" s="577" t="s">
        <v>172</v>
      </c>
      <c r="AJ3" s="572"/>
      <c r="AK3" s="577" t="s">
        <v>172</v>
      </c>
      <c r="AL3" s="572"/>
      <c r="AM3" s="577" t="s">
        <v>172</v>
      </c>
      <c r="AN3" s="572"/>
      <c r="AO3" s="577" t="s">
        <v>172</v>
      </c>
      <c r="AP3" s="572"/>
      <c r="AQ3" s="577" t="s">
        <v>172</v>
      </c>
      <c r="AR3" s="572"/>
      <c r="AS3" s="577" t="s">
        <v>172</v>
      </c>
      <c r="AT3" s="572"/>
      <c r="AU3" s="577" t="s">
        <v>172</v>
      </c>
      <c r="AV3" s="572"/>
      <c r="AW3" s="571" t="s">
        <v>172</v>
      </c>
      <c r="AX3" s="572"/>
      <c r="AY3" s="571" t="s">
        <v>172</v>
      </c>
      <c r="AZ3" s="572"/>
      <c r="BA3" s="571" t="s">
        <v>172</v>
      </c>
      <c r="BB3" s="572"/>
      <c r="BC3" s="571" t="s">
        <v>172</v>
      </c>
      <c r="BD3" s="572"/>
      <c r="BE3" s="571" t="s">
        <v>172</v>
      </c>
      <c r="BF3" s="572"/>
      <c r="BG3" s="571" t="s">
        <v>172</v>
      </c>
      <c r="BH3" s="572"/>
      <c r="BI3" s="571" t="s">
        <v>172</v>
      </c>
      <c r="BJ3" s="572"/>
      <c r="BK3" s="571" t="s">
        <v>172</v>
      </c>
      <c r="BL3" s="572"/>
      <c r="BM3" s="571" t="s">
        <v>172</v>
      </c>
      <c r="BN3" s="572"/>
      <c r="BO3" s="571" t="s">
        <v>172</v>
      </c>
      <c r="BP3" s="572"/>
      <c r="BQ3" s="571" t="s">
        <v>172</v>
      </c>
      <c r="BR3" s="572"/>
      <c r="BS3" s="571" t="s">
        <v>172</v>
      </c>
      <c r="BT3" s="572"/>
      <c r="BU3" s="571" t="s">
        <v>172</v>
      </c>
      <c r="BV3" s="572"/>
      <c r="BW3" s="571" t="s">
        <v>172</v>
      </c>
      <c r="BX3" s="572"/>
      <c r="BY3" s="571" t="s">
        <v>172</v>
      </c>
      <c r="BZ3" s="572"/>
      <c r="CA3" s="571" t="s">
        <v>172</v>
      </c>
      <c r="CB3" s="572"/>
      <c r="CC3" s="571" t="s">
        <v>172</v>
      </c>
      <c r="CD3" s="572"/>
      <c r="CE3" s="571" t="s">
        <v>172</v>
      </c>
      <c r="CF3" s="572"/>
    </row>
    <row r="4" spans="2:84" x14ac:dyDescent="0.15">
      <c r="B4" s="589"/>
      <c r="C4" s="579"/>
      <c r="D4" s="579"/>
      <c r="E4" s="579"/>
      <c r="F4" s="579"/>
      <c r="G4" s="579"/>
      <c r="H4" s="580"/>
      <c r="I4" s="126" t="s">
        <v>173</v>
      </c>
      <c r="J4" s="126" t="s">
        <v>174</v>
      </c>
      <c r="K4" s="142" t="s">
        <v>173</v>
      </c>
      <c r="L4" s="135" t="s">
        <v>174</v>
      </c>
      <c r="M4" s="142" t="s">
        <v>173</v>
      </c>
      <c r="N4" s="135" t="s">
        <v>174</v>
      </c>
      <c r="O4" s="142" t="s">
        <v>173</v>
      </c>
      <c r="P4" s="135" t="s">
        <v>174</v>
      </c>
      <c r="Q4" s="142" t="s">
        <v>173</v>
      </c>
      <c r="R4" s="135" t="s">
        <v>174</v>
      </c>
      <c r="S4" s="142" t="s">
        <v>173</v>
      </c>
      <c r="T4" s="135" t="s">
        <v>174</v>
      </c>
      <c r="U4" s="142" t="s">
        <v>173</v>
      </c>
      <c r="V4" s="135" t="s">
        <v>174</v>
      </c>
      <c r="W4" s="142" t="s">
        <v>173</v>
      </c>
      <c r="X4" s="135" t="s">
        <v>174</v>
      </c>
      <c r="Y4" s="142" t="s">
        <v>173</v>
      </c>
      <c r="Z4" s="135" t="s">
        <v>174</v>
      </c>
      <c r="AA4" s="142" t="s">
        <v>173</v>
      </c>
      <c r="AB4" s="135" t="s">
        <v>174</v>
      </c>
      <c r="AC4" s="142" t="s">
        <v>173</v>
      </c>
      <c r="AD4" s="135" t="s">
        <v>174</v>
      </c>
      <c r="AE4" s="142" t="s">
        <v>173</v>
      </c>
      <c r="AF4" s="135" t="s">
        <v>174</v>
      </c>
      <c r="AG4" s="142" t="s">
        <v>173</v>
      </c>
      <c r="AH4" s="135" t="s">
        <v>174</v>
      </c>
      <c r="AI4" s="142" t="s">
        <v>173</v>
      </c>
      <c r="AJ4" s="135" t="s">
        <v>174</v>
      </c>
      <c r="AK4" s="142" t="s">
        <v>173</v>
      </c>
      <c r="AL4" s="135" t="s">
        <v>174</v>
      </c>
      <c r="AM4" s="142" t="s">
        <v>173</v>
      </c>
      <c r="AN4" s="135" t="s">
        <v>174</v>
      </c>
      <c r="AO4" s="142" t="s">
        <v>173</v>
      </c>
      <c r="AP4" s="135" t="s">
        <v>174</v>
      </c>
      <c r="AQ4" s="142" t="s">
        <v>173</v>
      </c>
      <c r="AR4" s="135" t="s">
        <v>174</v>
      </c>
      <c r="AS4" s="142" t="s">
        <v>173</v>
      </c>
      <c r="AT4" s="135" t="s">
        <v>174</v>
      </c>
      <c r="AU4" s="142" t="s">
        <v>173</v>
      </c>
      <c r="AV4" s="135" t="s">
        <v>174</v>
      </c>
      <c r="AW4" s="134" t="s">
        <v>173</v>
      </c>
      <c r="AX4" s="135" t="s">
        <v>174</v>
      </c>
      <c r="AY4" s="134" t="s">
        <v>173</v>
      </c>
      <c r="AZ4" s="135" t="s">
        <v>174</v>
      </c>
      <c r="BA4" s="134" t="s">
        <v>173</v>
      </c>
      <c r="BB4" s="135" t="s">
        <v>174</v>
      </c>
      <c r="BC4" s="134" t="s">
        <v>173</v>
      </c>
      <c r="BD4" s="135" t="s">
        <v>174</v>
      </c>
      <c r="BE4" s="134" t="s">
        <v>173</v>
      </c>
      <c r="BF4" s="135" t="s">
        <v>174</v>
      </c>
      <c r="BG4" s="134" t="s">
        <v>173</v>
      </c>
      <c r="BH4" s="135" t="s">
        <v>174</v>
      </c>
      <c r="BI4" s="134" t="s">
        <v>173</v>
      </c>
      <c r="BJ4" s="135" t="s">
        <v>174</v>
      </c>
      <c r="BK4" s="134" t="s">
        <v>173</v>
      </c>
      <c r="BL4" s="135" t="s">
        <v>174</v>
      </c>
      <c r="BM4" s="134" t="s">
        <v>173</v>
      </c>
      <c r="BN4" s="135" t="s">
        <v>174</v>
      </c>
      <c r="BO4" s="134" t="s">
        <v>173</v>
      </c>
      <c r="BP4" s="135" t="s">
        <v>174</v>
      </c>
      <c r="BQ4" s="134" t="s">
        <v>173</v>
      </c>
      <c r="BR4" s="135" t="s">
        <v>174</v>
      </c>
      <c r="BS4" s="134" t="s">
        <v>173</v>
      </c>
      <c r="BT4" s="135" t="s">
        <v>174</v>
      </c>
      <c r="BU4" s="134" t="s">
        <v>173</v>
      </c>
      <c r="BV4" s="135" t="s">
        <v>174</v>
      </c>
      <c r="BW4" s="134" t="s">
        <v>173</v>
      </c>
      <c r="BX4" s="135" t="s">
        <v>174</v>
      </c>
      <c r="BY4" s="134" t="s">
        <v>173</v>
      </c>
      <c r="BZ4" s="135" t="s">
        <v>174</v>
      </c>
      <c r="CA4" s="134" t="s">
        <v>173</v>
      </c>
      <c r="CB4" s="135" t="s">
        <v>174</v>
      </c>
      <c r="CC4" s="134" t="s">
        <v>173</v>
      </c>
      <c r="CD4" s="135" t="s">
        <v>174</v>
      </c>
      <c r="CE4" s="134" t="s">
        <v>173</v>
      </c>
      <c r="CF4" s="135" t="s">
        <v>174</v>
      </c>
    </row>
    <row r="5" spans="2:84" x14ac:dyDescent="0.15">
      <c r="B5" s="127">
        <v>1</v>
      </c>
      <c r="C5" s="591" t="s">
        <v>155</v>
      </c>
      <c r="D5" s="591"/>
      <c r="E5" s="591"/>
      <c r="F5" s="591"/>
      <c r="G5" s="591"/>
      <c r="H5" s="592"/>
      <c r="I5" s="108">
        <v>1</v>
      </c>
      <c r="J5" s="108"/>
      <c r="K5" s="108">
        <v>1</v>
      </c>
      <c r="L5" s="108"/>
      <c r="M5" s="108">
        <v>1</v>
      </c>
      <c r="N5" s="108"/>
      <c r="O5" s="108">
        <v>1</v>
      </c>
      <c r="P5" s="108"/>
      <c r="Q5" s="108">
        <v>1</v>
      </c>
      <c r="R5" s="108"/>
      <c r="S5" s="108">
        <v>1</v>
      </c>
      <c r="T5" s="108"/>
      <c r="U5" s="108">
        <v>1</v>
      </c>
      <c r="V5" s="108"/>
      <c r="W5" s="108">
        <v>1</v>
      </c>
      <c r="X5" s="108"/>
      <c r="Y5" s="108"/>
      <c r="Z5" s="108">
        <v>1</v>
      </c>
      <c r="AA5" s="108">
        <v>1</v>
      </c>
      <c r="AB5" s="108"/>
      <c r="AC5" s="108">
        <v>1</v>
      </c>
      <c r="AD5" s="108"/>
      <c r="AE5" s="108">
        <v>1</v>
      </c>
      <c r="AF5" s="108"/>
      <c r="AG5" s="108">
        <v>1</v>
      </c>
      <c r="AH5" s="108"/>
      <c r="AI5" s="108">
        <v>1</v>
      </c>
      <c r="AJ5" s="108"/>
      <c r="AK5" s="108">
        <v>1</v>
      </c>
      <c r="AL5" s="108"/>
      <c r="AM5" s="108">
        <v>1</v>
      </c>
      <c r="AN5" s="108"/>
      <c r="AO5" s="108">
        <v>1</v>
      </c>
      <c r="AP5" s="108"/>
      <c r="AQ5" s="108">
        <v>1</v>
      </c>
      <c r="AR5" s="108"/>
      <c r="AS5" s="108">
        <v>1</v>
      </c>
      <c r="AT5" s="108"/>
      <c r="AU5" s="141">
        <v>1</v>
      </c>
      <c r="AV5" s="137"/>
      <c r="AW5" s="136">
        <v>1</v>
      </c>
      <c r="AX5" s="137"/>
      <c r="AY5" s="136">
        <v>1</v>
      </c>
      <c r="AZ5" s="137"/>
      <c r="BA5" s="136">
        <v>1</v>
      </c>
      <c r="BB5" s="137"/>
      <c r="BC5" s="136">
        <v>1</v>
      </c>
      <c r="BD5" s="137"/>
      <c r="BE5" s="136">
        <v>1</v>
      </c>
      <c r="BF5" s="137"/>
      <c r="BG5" s="136">
        <v>1</v>
      </c>
      <c r="BH5" s="137"/>
      <c r="BI5" s="136">
        <v>1</v>
      </c>
      <c r="BJ5" s="137"/>
      <c r="BK5" s="136">
        <v>1</v>
      </c>
      <c r="BL5" s="137"/>
      <c r="BM5" s="136">
        <v>1</v>
      </c>
      <c r="BN5" s="137"/>
      <c r="BO5" s="136">
        <v>1</v>
      </c>
      <c r="BP5" s="137"/>
      <c r="BQ5" s="136"/>
      <c r="BR5" s="137">
        <v>1</v>
      </c>
      <c r="BS5" s="136"/>
      <c r="BT5" s="137">
        <v>1</v>
      </c>
      <c r="BU5" s="136">
        <v>1</v>
      </c>
      <c r="BV5" s="137"/>
      <c r="BW5" s="136">
        <v>1</v>
      </c>
      <c r="BX5" s="137"/>
      <c r="BY5" s="136">
        <v>1</v>
      </c>
      <c r="BZ5" s="137"/>
      <c r="CA5" s="136">
        <v>1</v>
      </c>
      <c r="CB5" s="137"/>
      <c r="CC5" s="136">
        <v>1</v>
      </c>
      <c r="CD5" s="137"/>
      <c r="CE5" s="136">
        <v>1</v>
      </c>
      <c r="CF5" s="137"/>
    </row>
    <row r="6" spans="2:84" x14ac:dyDescent="0.15">
      <c r="B6" s="127">
        <v>2</v>
      </c>
      <c r="C6" s="573" t="s">
        <v>156</v>
      </c>
      <c r="D6" s="574"/>
      <c r="E6" s="574"/>
      <c r="F6" s="574"/>
      <c r="G6" s="574"/>
      <c r="H6" s="574"/>
      <c r="I6" s="108">
        <v>1</v>
      </c>
      <c r="J6" s="108"/>
      <c r="K6" s="108">
        <v>1</v>
      </c>
      <c r="L6" s="108"/>
      <c r="M6" s="108">
        <v>1</v>
      </c>
      <c r="N6" s="108"/>
      <c r="O6" s="108">
        <v>1</v>
      </c>
      <c r="P6" s="108"/>
      <c r="Q6" s="108">
        <v>1</v>
      </c>
      <c r="R6" s="108"/>
      <c r="S6" s="108">
        <v>1</v>
      </c>
      <c r="T6" s="108"/>
      <c r="U6" s="108">
        <v>1</v>
      </c>
      <c r="V6" s="108"/>
      <c r="W6" s="108">
        <v>1</v>
      </c>
      <c r="X6" s="108"/>
      <c r="Y6" s="108">
        <v>1</v>
      </c>
      <c r="Z6" s="108"/>
      <c r="AA6" s="108">
        <v>1</v>
      </c>
      <c r="AB6" s="108"/>
      <c r="AC6" s="108">
        <v>1</v>
      </c>
      <c r="AD6" s="108"/>
      <c r="AE6" s="108">
        <v>1</v>
      </c>
      <c r="AF6" s="108"/>
      <c r="AG6" s="108">
        <v>1</v>
      </c>
      <c r="AH6" s="108"/>
      <c r="AI6" s="108">
        <v>1</v>
      </c>
      <c r="AJ6" s="108"/>
      <c r="AK6" s="108"/>
      <c r="AL6" s="108">
        <v>1</v>
      </c>
      <c r="AM6" s="108">
        <v>1</v>
      </c>
      <c r="AN6" s="108"/>
      <c r="AO6" s="108">
        <v>1</v>
      </c>
      <c r="AP6" s="108"/>
      <c r="AQ6" s="108">
        <v>1</v>
      </c>
      <c r="AR6" s="108"/>
      <c r="AS6" s="108">
        <v>1</v>
      </c>
      <c r="AT6" s="108"/>
      <c r="AU6" s="141">
        <v>1</v>
      </c>
      <c r="AV6" s="137"/>
      <c r="AW6" s="136">
        <v>1</v>
      </c>
      <c r="AX6" s="137"/>
      <c r="AY6" s="136">
        <v>1</v>
      </c>
      <c r="AZ6" s="137"/>
      <c r="BA6" s="136">
        <v>1</v>
      </c>
      <c r="BB6" s="137"/>
      <c r="BC6" s="136">
        <v>1</v>
      </c>
      <c r="BD6" s="137"/>
      <c r="BE6" s="136">
        <v>1</v>
      </c>
      <c r="BF6" s="137"/>
      <c r="BG6" s="136">
        <v>1</v>
      </c>
      <c r="BH6" s="137"/>
      <c r="BI6" s="136">
        <v>1</v>
      </c>
      <c r="BJ6" s="137"/>
      <c r="BK6" s="136">
        <v>1</v>
      </c>
      <c r="BL6" s="137"/>
      <c r="BM6" s="136">
        <v>1</v>
      </c>
      <c r="BN6" s="137"/>
      <c r="BO6" s="136">
        <v>1</v>
      </c>
      <c r="BP6" s="137"/>
      <c r="BQ6" s="136">
        <v>1</v>
      </c>
      <c r="BR6" s="137"/>
      <c r="BS6" s="136">
        <v>1</v>
      </c>
      <c r="BT6" s="137"/>
      <c r="BU6" s="136">
        <v>1</v>
      </c>
      <c r="BV6" s="137"/>
      <c r="BW6" s="136">
        <v>1</v>
      </c>
      <c r="BX6" s="137"/>
      <c r="BY6" s="136">
        <v>1</v>
      </c>
      <c r="BZ6" s="137"/>
      <c r="CA6" s="136">
        <v>1</v>
      </c>
      <c r="CB6" s="137"/>
      <c r="CC6" s="136">
        <v>1</v>
      </c>
      <c r="CD6" s="137"/>
      <c r="CE6" s="136">
        <v>1</v>
      </c>
      <c r="CF6" s="137"/>
    </row>
    <row r="7" spans="2:84" x14ac:dyDescent="0.15">
      <c r="B7" s="127">
        <v>3</v>
      </c>
      <c r="C7" s="573" t="s">
        <v>157</v>
      </c>
      <c r="D7" s="574"/>
      <c r="E7" s="574"/>
      <c r="F7" s="574"/>
      <c r="G7" s="574"/>
      <c r="H7" s="574"/>
      <c r="I7" s="108"/>
      <c r="J7" s="108">
        <v>1</v>
      </c>
      <c r="K7" s="108"/>
      <c r="L7" s="108">
        <v>1</v>
      </c>
      <c r="M7" s="108">
        <v>1</v>
      </c>
      <c r="N7" s="108"/>
      <c r="O7" s="108">
        <v>1</v>
      </c>
      <c r="P7" s="108"/>
      <c r="Q7" s="108">
        <v>1</v>
      </c>
      <c r="R7" s="108"/>
      <c r="S7" s="108">
        <v>1</v>
      </c>
      <c r="T7" s="108"/>
      <c r="U7" s="108"/>
      <c r="V7" s="108">
        <v>1</v>
      </c>
      <c r="W7" s="108">
        <v>1</v>
      </c>
      <c r="X7" s="108"/>
      <c r="Y7" s="108"/>
      <c r="Z7" s="108">
        <v>1</v>
      </c>
      <c r="AA7" s="108"/>
      <c r="AB7" s="108">
        <v>1</v>
      </c>
      <c r="AC7" s="108">
        <v>1</v>
      </c>
      <c r="AD7" s="108"/>
      <c r="AE7" s="108">
        <v>1</v>
      </c>
      <c r="AF7" s="108"/>
      <c r="AG7" s="108">
        <v>1</v>
      </c>
      <c r="AH7" s="108"/>
      <c r="AI7" s="108">
        <v>1</v>
      </c>
      <c r="AJ7" s="108"/>
      <c r="AK7" s="108">
        <v>1</v>
      </c>
      <c r="AL7" s="108"/>
      <c r="AM7" s="108"/>
      <c r="AN7" s="108">
        <v>1</v>
      </c>
      <c r="AO7" s="108">
        <v>1</v>
      </c>
      <c r="AP7" s="108"/>
      <c r="AQ7" s="108">
        <v>1</v>
      </c>
      <c r="AR7" s="108"/>
      <c r="AS7" s="108">
        <v>1</v>
      </c>
      <c r="AT7" s="108"/>
      <c r="AU7" s="141">
        <v>1</v>
      </c>
      <c r="AV7" s="137"/>
      <c r="AW7" s="136">
        <v>1</v>
      </c>
      <c r="AX7" s="137"/>
      <c r="AY7" s="136"/>
      <c r="AZ7" s="137">
        <v>1</v>
      </c>
      <c r="BA7" s="136">
        <v>1</v>
      </c>
      <c r="BB7" s="137"/>
      <c r="BC7" s="136">
        <v>1</v>
      </c>
      <c r="BD7" s="137"/>
      <c r="BE7" s="136"/>
      <c r="BF7" s="137">
        <v>1</v>
      </c>
      <c r="BG7" s="136">
        <v>1</v>
      </c>
      <c r="BH7" s="137"/>
      <c r="BI7" s="136">
        <v>1</v>
      </c>
      <c r="BJ7" s="137"/>
      <c r="BK7" s="136">
        <v>1</v>
      </c>
      <c r="BL7" s="137"/>
      <c r="BM7" s="136">
        <v>1</v>
      </c>
      <c r="BN7" s="137"/>
      <c r="BO7" s="136">
        <v>1</v>
      </c>
      <c r="BP7" s="137"/>
      <c r="BQ7" s="136">
        <v>1</v>
      </c>
      <c r="BR7" s="137"/>
      <c r="BS7" s="136">
        <v>1</v>
      </c>
      <c r="BT7" s="137"/>
      <c r="BU7" s="136">
        <v>1</v>
      </c>
      <c r="BV7" s="137"/>
      <c r="BW7" s="136">
        <v>1</v>
      </c>
      <c r="BX7" s="137"/>
      <c r="BY7" s="136">
        <v>1</v>
      </c>
      <c r="BZ7" s="137"/>
      <c r="CA7" s="136">
        <v>1</v>
      </c>
      <c r="CB7" s="137"/>
      <c r="CC7" s="136">
        <v>1</v>
      </c>
      <c r="CD7" s="137"/>
      <c r="CE7" s="136">
        <v>1</v>
      </c>
      <c r="CF7" s="137"/>
    </row>
    <row r="8" spans="2:84" x14ac:dyDescent="0.15">
      <c r="B8" s="127">
        <v>4</v>
      </c>
      <c r="C8" s="573" t="s">
        <v>158</v>
      </c>
      <c r="D8" s="574"/>
      <c r="E8" s="574"/>
      <c r="F8" s="574"/>
      <c r="G8" s="574"/>
      <c r="H8" s="574"/>
      <c r="I8" s="108"/>
      <c r="J8" s="108">
        <v>1</v>
      </c>
      <c r="K8" s="108"/>
      <c r="L8" s="108">
        <v>1</v>
      </c>
      <c r="M8" s="108"/>
      <c r="N8" s="108">
        <v>1</v>
      </c>
      <c r="O8" s="108">
        <v>1</v>
      </c>
      <c r="P8" s="108"/>
      <c r="Q8" s="108">
        <v>1</v>
      </c>
      <c r="R8" s="108"/>
      <c r="S8" s="108">
        <v>1</v>
      </c>
      <c r="T8" s="108"/>
      <c r="U8" s="108">
        <v>1</v>
      </c>
      <c r="V8" s="108"/>
      <c r="W8" s="108">
        <v>1</v>
      </c>
      <c r="X8" s="108"/>
      <c r="Y8" s="108"/>
      <c r="Z8" s="108">
        <v>1</v>
      </c>
      <c r="AA8" s="108"/>
      <c r="AB8" s="108">
        <v>1</v>
      </c>
      <c r="AC8" s="108"/>
      <c r="AD8" s="108">
        <v>1</v>
      </c>
      <c r="AE8" s="108"/>
      <c r="AF8" s="108">
        <v>1</v>
      </c>
      <c r="AG8" s="108">
        <v>1</v>
      </c>
      <c r="AH8" s="108"/>
      <c r="AI8" s="108"/>
      <c r="AJ8" s="108">
        <v>1</v>
      </c>
      <c r="AK8" s="108">
        <v>1</v>
      </c>
      <c r="AL8" s="108"/>
      <c r="AM8" s="108"/>
      <c r="AN8" s="108">
        <v>1</v>
      </c>
      <c r="AO8" s="108">
        <v>1</v>
      </c>
      <c r="AP8" s="108"/>
      <c r="AQ8" s="108">
        <v>1</v>
      </c>
      <c r="AR8" s="108"/>
      <c r="AS8" s="108">
        <v>1</v>
      </c>
      <c r="AT8" s="108"/>
      <c r="AU8" s="141">
        <v>1</v>
      </c>
      <c r="AV8" s="137"/>
      <c r="AW8" s="136">
        <v>1</v>
      </c>
      <c r="AX8" s="137"/>
      <c r="AY8" s="136"/>
      <c r="AZ8" s="137">
        <v>1</v>
      </c>
      <c r="BA8" s="136">
        <v>1</v>
      </c>
      <c r="BB8" s="137"/>
      <c r="BC8" s="136">
        <v>1</v>
      </c>
      <c r="BD8" s="137"/>
      <c r="BE8" s="136"/>
      <c r="BF8" s="137">
        <v>1</v>
      </c>
      <c r="BG8" s="136">
        <v>1</v>
      </c>
      <c r="BH8" s="137"/>
      <c r="BI8" s="136">
        <v>1</v>
      </c>
      <c r="BJ8" s="137"/>
      <c r="BK8" s="136">
        <v>1</v>
      </c>
      <c r="BL8" s="137"/>
      <c r="BM8" s="136">
        <v>1</v>
      </c>
      <c r="BN8" s="137"/>
      <c r="BO8" s="136">
        <v>1</v>
      </c>
      <c r="BP8" s="137"/>
      <c r="BQ8" s="136"/>
      <c r="BR8" s="137">
        <v>1</v>
      </c>
      <c r="BS8" s="136"/>
      <c r="BT8" s="137">
        <v>1</v>
      </c>
      <c r="BU8" s="136">
        <v>1</v>
      </c>
      <c r="BV8" s="137"/>
      <c r="BW8" s="136">
        <v>1</v>
      </c>
      <c r="BX8" s="137"/>
      <c r="BY8" s="136">
        <v>1</v>
      </c>
      <c r="BZ8" s="137"/>
      <c r="CA8" s="136"/>
      <c r="CB8" s="137">
        <v>1</v>
      </c>
      <c r="CC8" s="136">
        <v>1</v>
      </c>
      <c r="CD8" s="137"/>
      <c r="CE8" s="136">
        <v>1</v>
      </c>
      <c r="CF8" s="137"/>
    </row>
    <row r="9" spans="2:84" x14ac:dyDescent="0.15">
      <c r="B9" s="127">
        <v>5</v>
      </c>
      <c r="C9" s="573" t="s">
        <v>159</v>
      </c>
      <c r="D9" s="574"/>
      <c r="E9" s="574"/>
      <c r="F9" s="574"/>
      <c r="G9" s="574"/>
      <c r="H9" s="574"/>
      <c r="I9" s="108"/>
      <c r="J9" s="108">
        <v>1</v>
      </c>
      <c r="K9" s="108"/>
      <c r="L9" s="108">
        <v>1</v>
      </c>
      <c r="M9" s="108">
        <v>1</v>
      </c>
      <c r="N9" s="108"/>
      <c r="O9" s="108">
        <v>1</v>
      </c>
      <c r="P9" s="108"/>
      <c r="Q9" s="108">
        <v>1</v>
      </c>
      <c r="R9" s="108"/>
      <c r="S9" s="108">
        <v>1</v>
      </c>
      <c r="T9" s="108"/>
      <c r="U9" s="108">
        <v>1</v>
      </c>
      <c r="V9" s="108"/>
      <c r="W9" s="108">
        <v>1</v>
      </c>
      <c r="X9" s="108"/>
      <c r="Y9" s="108">
        <v>1</v>
      </c>
      <c r="Z9" s="108"/>
      <c r="AA9" s="108">
        <v>1</v>
      </c>
      <c r="AB9" s="108"/>
      <c r="AC9" s="108"/>
      <c r="AD9" s="108">
        <v>1</v>
      </c>
      <c r="AE9" s="108">
        <v>1</v>
      </c>
      <c r="AF9" s="108"/>
      <c r="AG9" s="108">
        <v>1</v>
      </c>
      <c r="AH9" s="108"/>
      <c r="AI9" s="108">
        <v>1</v>
      </c>
      <c r="AJ9" s="108"/>
      <c r="AK9" s="108">
        <v>1</v>
      </c>
      <c r="AL9" s="108"/>
      <c r="AM9" s="108">
        <v>1</v>
      </c>
      <c r="AN9" s="108"/>
      <c r="AO9" s="108">
        <v>1</v>
      </c>
      <c r="AP9" s="108"/>
      <c r="AQ9" s="108">
        <v>1</v>
      </c>
      <c r="AR9" s="108"/>
      <c r="AS9" s="108">
        <v>1</v>
      </c>
      <c r="AT9" s="108"/>
      <c r="AU9" s="141">
        <v>1</v>
      </c>
      <c r="AV9" s="137"/>
      <c r="AW9" s="136">
        <v>1</v>
      </c>
      <c r="AX9" s="137"/>
      <c r="AY9" s="136"/>
      <c r="AZ9" s="137">
        <v>1</v>
      </c>
      <c r="BA9" s="136">
        <v>1</v>
      </c>
      <c r="BB9" s="137"/>
      <c r="BC9" s="136">
        <v>1</v>
      </c>
      <c r="BD9" s="137"/>
      <c r="BE9" s="136"/>
      <c r="BF9" s="137">
        <v>1</v>
      </c>
      <c r="BG9" s="136">
        <v>1</v>
      </c>
      <c r="BH9" s="137"/>
      <c r="BI9" s="136">
        <v>1</v>
      </c>
      <c r="BJ9" s="137"/>
      <c r="BK9" s="136">
        <v>1</v>
      </c>
      <c r="BL9" s="137"/>
      <c r="BM9" s="136">
        <v>1</v>
      </c>
      <c r="BN9" s="137"/>
      <c r="BO9" s="136">
        <v>1</v>
      </c>
      <c r="BP9" s="137"/>
      <c r="BQ9" s="136"/>
      <c r="BR9" s="137">
        <v>1</v>
      </c>
      <c r="BS9" s="136"/>
      <c r="BT9" s="137">
        <v>1</v>
      </c>
      <c r="BU9" s="136">
        <v>1</v>
      </c>
      <c r="BV9" s="137"/>
      <c r="BW9" s="136">
        <v>1</v>
      </c>
      <c r="BX9" s="137"/>
      <c r="BY9" s="136">
        <v>1</v>
      </c>
      <c r="BZ9" s="137"/>
      <c r="CA9" s="136"/>
      <c r="CB9" s="137">
        <v>1</v>
      </c>
      <c r="CC9" s="136">
        <v>1</v>
      </c>
      <c r="CD9" s="137"/>
      <c r="CE9" s="136">
        <v>1</v>
      </c>
      <c r="CF9" s="137"/>
    </row>
    <row r="10" spans="2:84" x14ac:dyDescent="0.15">
      <c r="B10" s="127">
        <v>6</v>
      </c>
      <c r="C10" s="573" t="s">
        <v>160</v>
      </c>
      <c r="D10" s="574"/>
      <c r="E10" s="574"/>
      <c r="F10" s="574"/>
      <c r="G10" s="574"/>
      <c r="H10" s="574"/>
      <c r="I10" s="108">
        <v>1</v>
      </c>
      <c r="J10" s="108"/>
      <c r="K10" s="108">
        <v>1</v>
      </c>
      <c r="L10" s="108"/>
      <c r="M10" s="108"/>
      <c r="N10" s="108">
        <v>1</v>
      </c>
      <c r="O10" s="108">
        <v>1</v>
      </c>
      <c r="P10" s="108"/>
      <c r="Q10" s="108">
        <v>1</v>
      </c>
      <c r="R10" s="108"/>
      <c r="S10" s="108"/>
      <c r="T10" s="108">
        <v>1</v>
      </c>
      <c r="U10" s="108">
        <v>1</v>
      </c>
      <c r="V10" s="108"/>
      <c r="W10" s="108">
        <v>1</v>
      </c>
      <c r="X10" s="108"/>
      <c r="Y10" s="108">
        <v>1</v>
      </c>
      <c r="Z10" s="108"/>
      <c r="AA10" s="108">
        <v>1</v>
      </c>
      <c r="AB10" s="108"/>
      <c r="AC10" s="108">
        <v>1</v>
      </c>
      <c r="AD10" s="108"/>
      <c r="AE10" s="108">
        <v>1</v>
      </c>
      <c r="AF10" s="108"/>
      <c r="AG10" s="108"/>
      <c r="AH10" s="108">
        <v>1</v>
      </c>
      <c r="AI10" s="108">
        <v>1</v>
      </c>
      <c r="AJ10" s="108"/>
      <c r="AK10" s="108">
        <v>1</v>
      </c>
      <c r="AL10" s="108"/>
      <c r="AM10" s="108"/>
      <c r="AN10" s="108">
        <v>1</v>
      </c>
      <c r="AO10" s="108">
        <v>1</v>
      </c>
      <c r="AP10" s="108"/>
      <c r="AQ10" s="108">
        <v>1</v>
      </c>
      <c r="AR10" s="108"/>
      <c r="AS10" s="108">
        <v>1</v>
      </c>
      <c r="AT10" s="108"/>
      <c r="AU10" s="141">
        <v>1</v>
      </c>
      <c r="AV10" s="137"/>
      <c r="AW10" s="136">
        <v>1</v>
      </c>
      <c r="AX10" s="137"/>
      <c r="AY10" s="136"/>
      <c r="AZ10" s="137">
        <v>1</v>
      </c>
      <c r="BA10" s="136">
        <v>1</v>
      </c>
      <c r="BB10" s="137"/>
      <c r="BC10" s="136">
        <v>1</v>
      </c>
      <c r="BD10" s="137"/>
      <c r="BE10" s="136"/>
      <c r="BF10" s="137">
        <v>1</v>
      </c>
      <c r="BG10" s="136">
        <v>1</v>
      </c>
      <c r="BH10" s="137"/>
      <c r="BI10" s="136">
        <v>1</v>
      </c>
      <c r="BJ10" s="137"/>
      <c r="BK10" s="136">
        <v>1</v>
      </c>
      <c r="BL10" s="137"/>
      <c r="BM10" s="136">
        <v>1</v>
      </c>
      <c r="BN10" s="137"/>
      <c r="BO10" s="136">
        <v>1</v>
      </c>
      <c r="BP10" s="137"/>
      <c r="BQ10" s="136">
        <v>1</v>
      </c>
      <c r="BR10" s="137"/>
      <c r="BS10" s="136"/>
      <c r="BT10" s="137">
        <v>1</v>
      </c>
      <c r="BU10" s="136">
        <v>1</v>
      </c>
      <c r="BV10" s="137"/>
      <c r="BW10" s="136">
        <v>1</v>
      </c>
      <c r="BX10" s="137"/>
      <c r="BY10" s="136">
        <v>1</v>
      </c>
      <c r="BZ10" s="137"/>
      <c r="CA10" s="136">
        <v>1</v>
      </c>
      <c r="CB10" s="137"/>
      <c r="CC10" s="136"/>
      <c r="CD10" s="137">
        <v>1</v>
      </c>
      <c r="CE10" s="136"/>
      <c r="CF10" s="137">
        <v>1</v>
      </c>
    </row>
    <row r="11" spans="2:84" x14ac:dyDescent="0.15">
      <c r="B11" s="127">
        <v>7</v>
      </c>
      <c r="C11" s="573" t="s">
        <v>161</v>
      </c>
      <c r="D11" s="574"/>
      <c r="E11" s="574"/>
      <c r="F11" s="574"/>
      <c r="G11" s="574"/>
      <c r="H11" s="574"/>
      <c r="I11" s="108">
        <v>1</v>
      </c>
      <c r="J11" s="108"/>
      <c r="K11" s="108">
        <v>1</v>
      </c>
      <c r="L11" s="108"/>
      <c r="M11" s="108">
        <v>1</v>
      </c>
      <c r="N11" s="108"/>
      <c r="O11" s="108">
        <v>1</v>
      </c>
      <c r="P11" s="108"/>
      <c r="Q11" s="108">
        <v>1</v>
      </c>
      <c r="R11" s="108"/>
      <c r="S11" s="108">
        <v>1</v>
      </c>
      <c r="T11" s="108"/>
      <c r="U11" s="108"/>
      <c r="V11" s="108">
        <v>1</v>
      </c>
      <c r="W11" s="108">
        <v>1</v>
      </c>
      <c r="X11" s="108"/>
      <c r="Y11" s="108"/>
      <c r="Z11" s="108">
        <v>1</v>
      </c>
      <c r="AA11" s="108"/>
      <c r="AB11" s="108">
        <v>1</v>
      </c>
      <c r="AC11" s="108"/>
      <c r="AD11" s="108">
        <v>1</v>
      </c>
      <c r="AE11" s="108">
        <v>1</v>
      </c>
      <c r="AF11" s="108"/>
      <c r="AG11" s="108"/>
      <c r="AH11" s="108">
        <v>1</v>
      </c>
      <c r="AI11" s="108"/>
      <c r="AJ11" s="108">
        <v>1</v>
      </c>
      <c r="AK11" s="108">
        <v>1</v>
      </c>
      <c r="AL11" s="108"/>
      <c r="AM11" s="108"/>
      <c r="AN11" s="108">
        <v>1</v>
      </c>
      <c r="AO11" s="108">
        <v>1</v>
      </c>
      <c r="AP11" s="108"/>
      <c r="AQ11" s="108"/>
      <c r="AR11" s="108">
        <v>1</v>
      </c>
      <c r="AS11" s="108">
        <v>1</v>
      </c>
      <c r="AT11" s="108"/>
      <c r="AU11" s="141">
        <v>1</v>
      </c>
      <c r="AV11" s="137"/>
      <c r="AW11" s="136">
        <v>1</v>
      </c>
      <c r="AX11" s="137"/>
      <c r="AY11" s="136"/>
      <c r="AZ11" s="137">
        <v>1</v>
      </c>
      <c r="BA11" s="136">
        <v>1</v>
      </c>
      <c r="BB11" s="137"/>
      <c r="BC11" s="136">
        <v>1</v>
      </c>
      <c r="BD11" s="137"/>
      <c r="BE11" s="136"/>
      <c r="BF11" s="137">
        <v>1</v>
      </c>
      <c r="BG11" s="136">
        <v>1</v>
      </c>
      <c r="BH11" s="137"/>
      <c r="BI11" s="136">
        <v>1</v>
      </c>
      <c r="BJ11" s="137"/>
      <c r="BK11" s="136">
        <v>1</v>
      </c>
      <c r="BL11" s="137"/>
      <c r="BM11" s="136">
        <v>1</v>
      </c>
      <c r="BN11" s="137"/>
      <c r="BO11" s="136"/>
      <c r="BP11" s="137">
        <v>1</v>
      </c>
      <c r="BQ11" s="136">
        <v>1</v>
      </c>
      <c r="BR11" s="137"/>
      <c r="BS11" s="136">
        <v>1</v>
      </c>
      <c r="BT11" s="137"/>
      <c r="BU11" s="136"/>
      <c r="BV11" s="137">
        <v>1</v>
      </c>
      <c r="BW11" s="136"/>
      <c r="BX11" s="137">
        <v>1</v>
      </c>
      <c r="BY11" s="136"/>
      <c r="BZ11" s="137">
        <v>1</v>
      </c>
      <c r="CA11" s="136"/>
      <c r="CB11" s="137">
        <v>1</v>
      </c>
      <c r="CC11" s="136"/>
      <c r="CD11" s="137">
        <v>1</v>
      </c>
      <c r="CE11" s="136">
        <v>1</v>
      </c>
      <c r="CF11" s="137"/>
    </row>
    <row r="12" spans="2:84" x14ac:dyDescent="0.15">
      <c r="B12" s="127">
        <v>8</v>
      </c>
      <c r="C12" s="573" t="s">
        <v>162</v>
      </c>
      <c r="D12" s="574"/>
      <c r="E12" s="574"/>
      <c r="F12" s="574"/>
      <c r="G12" s="574"/>
      <c r="H12" s="574"/>
      <c r="I12" s="108"/>
      <c r="J12" s="108">
        <v>1</v>
      </c>
      <c r="K12" s="108"/>
      <c r="L12" s="108">
        <v>1</v>
      </c>
      <c r="M12" s="108">
        <v>1</v>
      </c>
      <c r="N12" s="108"/>
      <c r="O12" s="108"/>
      <c r="P12" s="108">
        <v>1</v>
      </c>
      <c r="Q12" s="108"/>
      <c r="R12" s="108">
        <v>1</v>
      </c>
      <c r="S12" s="108">
        <v>1</v>
      </c>
      <c r="T12" s="108"/>
      <c r="U12" s="108"/>
      <c r="V12" s="108">
        <v>1</v>
      </c>
      <c r="W12" s="108"/>
      <c r="X12" s="108">
        <v>1</v>
      </c>
      <c r="Y12" s="108"/>
      <c r="Z12" s="108">
        <v>1</v>
      </c>
      <c r="AA12" s="108"/>
      <c r="AB12" s="108">
        <v>1</v>
      </c>
      <c r="AC12" s="108"/>
      <c r="AD12" s="108">
        <v>1</v>
      </c>
      <c r="AE12" s="108"/>
      <c r="AF12" s="108">
        <v>1</v>
      </c>
      <c r="AG12" s="108"/>
      <c r="AH12" s="108">
        <v>1</v>
      </c>
      <c r="AI12" s="108"/>
      <c r="AJ12" s="108">
        <v>1</v>
      </c>
      <c r="AK12" s="108"/>
      <c r="AL12" s="108">
        <v>1</v>
      </c>
      <c r="AM12" s="108"/>
      <c r="AN12" s="108">
        <v>1</v>
      </c>
      <c r="AO12" s="108">
        <v>1</v>
      </c>
      <c r="AP12" s="108"/>
      <c r="AQ12" s="108"/>
      <c r="AR12" s="108">
        <v>1</v>
      </c>
      <c r="AS12" s="108">
        <v>1</v>
      </c>
      <c r="AT12" s="108"/>
      <c r="AU12" s="141"/>
      <c r="AV12" s="137">
        <v>1</v>
      </c>
      <c r="AW12" s="136"/>
      <c r="AX12" s="137">
        <v>1</v>
      </c>
      <c r="AY12" s="136"/>
      <c r="AZ12" s="137">
        <v>1</v>
      </c>
      <c r="BA12" s="136"/>
      <c r="BB12" s="137">
        <v>1</v>
      </c>
      <c r="BC12" s="136"/>
      <c r="BD12" s="137">
        <v>1</v>
      </c>
      <c r="BE12" s="136"/>
      <c r="BF12" s="137">
        <v>1</v>
      </c>
      <c r="BG12" s="136">
        <v>1</v>
      </c>
      <c r="BH12" s="137"/>
      <c r="BI12" s="136"/>
      <c r="BJ12" s="137">
        <v>1</v>
      </c>
      <c r="BK12" s="136"/>
      <c r="BL12" s="137">
        <v>1</v>
      </c>
      <c r="BM12" s="136"/>
      <c r="BN12" s="137">
        <v>1</v>
      </c>
      <c r="BO12" s="136"/>
      <c r="BP12" s="137">
        <v>1</v>
      </c>
      <c r="BQ12" s="136"/>
      <c r="BR12" s="137">
        <v>1</v>
      </c>
      <c r="BS12" s="136"/>
      <c r="BT12" s="137">
        <v>1</v>
      </c>
      <c r="BU12" s="136"/>
      <c r="BV12" s="137">
        <v>1</v>
      </c>
      <c r="BW12" s="136"/>
      <c r="BX12" s="137">
        <v>1</v>
      </c>
      <c r="BY12" s="136"/>
      <c r="BZ12" s="137">
        <v>1</v>
      </c>
      <c r="CA12" s="136"/>
      <c r="CB12" s="137">
        <v>1</v>
      </c>
      <c r="CC12" s="136"/>
      <c r="CD12" s="137">
        <v>1</v>
      </c>
      <c r="CE12" s="136"/>
      <c r="CF12" s="137">
        <v>1</v>
      </c>
    </row>
    <row r="13" spans="2:84" x14ac:dyDescent="0.15">
      <c r="B13" s="127">
        <v>9</v>
      </c>
      <c r="C13" s="573" t="s">
        <v>163</v>
      </c>
      <c r="D13" s="574"/>
      <c r="E13" s="574"/>
      <c r="F13" s="574"/>
      <c r="G13" s="574"/>
      <c r="H13" s="574"/>
      <c r="I13" s="108"/>
      <c r="J13" s="108">
        <v>1</v>
      </c>
      <c r="K13" s="108"/>
      <c r="L13" s="108">
        <v>1</v>
      </c>
      <c r="M13" s="108"/>
      <c r="N13" s="108">
        <v>1</v>
      </c>
      <c r="O13" s="108">
        <v>1</v>
      </c>
      <c r="P13" s="108"/>
      <c r="Q13" s="108"/>
      <c r="R13" s="108">
        <v>1</v>
      </c>
      <c r="S13" s="108"/>
      <c r="T13" s="108">
        <v>1</v>
      </c>
      <c r="U13" s="108"/>
      <c r="V13" s="108">
        <v>1</v>
      </c>
      <c r="W13" s="108"/>
      <c r="X13" s="108">
        <v>1</v>
      </c>
      <c r="Y13" s="108">
        <v>1</v>
      </c>
      <c r="Z13" s="108"/>
      <c r="AA13" s="108">
        <v>1</v>
      </c>
      <c r="AB13" s="108"/>
      <c r="AC13" s="108"/>
      <c r="AD13" s="108">
        <v>1</v>
      </c>
      <c r="AE13" s="108"/>
      <c r="AF13" s="108">
        <v>1</v>
      </c>
      <c r="AG13" s="108"/>
      <c r="AH13" s="108">
        <v>1</v>
      </c>
      <c r="AI13" s="108"/>
      <c r="AJ13" s="108">
        <v>1</v>
      </c>
      <c r="AK13" s="108">
        <v>1</v>
      </c>
      <c r="AL13" s="108"/>
      <c r="AM13" s="108"/>
      <c r="AN13" s="108">
        <v>1</v>
      </c>
      <c r="AO13" s="108">
        <v>1</v>
      </c>
      <c r="AP13" s="108"/>
      <c r="AQ13" s="108">
        <v>1</v>
      </c>
      <c r="AR13" s="108"/>
      <c r="AS13" s="108">
        <v>1</v>
      </c>
      <c r="AT13" s="108"/>
      <c r="AU13" s="141"/>
      <c r="AV13" s="137">
        <v>1</v>
      </c>
      <c r="AW13" s="136"/>
      <c r="AX13" s="137">
        <v>1</v>
      </c>
      <c r="AY13" s="136"/>
      <c r="AZ13" s="137">
        <v>1</v>
      </c>
      <c r="BA13" s="136">
        <v>1</v>
      </c>
      <c r="BB13" s="137"/>
      <c r="BC13" s="136">
        <v>1</v>
      </c>
      <c r="BD13" s="137"/>
      <c r="BE13" s="136">
        <v>1</v>
      </c>
      <c r="BF13" s="137"/>
      <c r="BG13" s="136"/>
      <c r="BH13" s="137">
        <v>1</v>
      </c>
      <c r="BI13" s="136"/>
      <c r="BJ13" s="137">
        <v>1</v>
      </c>
      <c r="BK13" s="136"/>
      <c r="BL13" s="137">
        <v>1</v>
      </c>
      <c r="BM13" s="136"/>
      <c r="BN13" s="137">
        <v>1</v>
      </c>
      <c r="BO13" s="136"/>
      <c r="BP13" s="137">
        <v>1</v>
      </c>
      <c r="BQ13" s="136"/>
      <c r="BR13" s="137">
        <v>1</v>
      </c>
      <c r="BS13" s="136"/>
      <c r="BT13" s="137">
        <v>1</v>
      </c>
      <c r="BU13" s="136"/>
      <c r="BV13" s="137">
        <v>1</v>
      </c>
      <c r="BW13" s="136"/>
      <c r="BX13" s="137">
        <v>1</v>
      </c>
      <c r="BY13" s="136"/>
      <c r="BZ13" s="137">
        <v>1</v>
      </c>
      <c r="CA13" s="136"/>
      <c r="CB13" s="137">
        <v>1</v>
      </c>
      <c r="CC13" s="136">
        <v>1</v>
      </c>
      <c r="CD13" s="137"/>
      <c r="CE13" s="136"/>
      <c r="CF13" s="137">
        <v>1</v>
      </c>
    </row>
    <row r="14" spans="2:84" x14ac:dyDescent="0.15">
      <c r="B14" s="127">
        <v>10</v>
      </c>
      <c r="C14" s="573" t="s">
        <v>164</v>
      </c>
      <c r="D14" s="574"/>
      <c r="E14" s="574"/>
      <c r="F14" s="574"/>
      <c r="G14" s="574"/>
      <c r="H14" s="574"/>
      <c r="I14" s="108">
        <v>1</v>
      </c>
      <c r="J14" s="108"/>
      <c r="K14" s="108">
        <v>1</v>
      </c>
      <c r="L14" s="108"/>
      <c r="M14" s="108"/>
      <c r="N14" s="108">
        <v>1</v>
      </c>
      <c r="O14" s="108">
        <v>1</v>
      </c>
      <c r="P14" s="108"/>
      <c r="Q14" s="108">
        <v>1</v>
      </c>
      <c r="R14" s="108"/>
      <c r="S14" s="108">
        <v>1</v>
      </c>
      <c r="T14" s="108"/>
      <c r="U14" s="108">
        <v>1</v>
      </c>
      <c r="V14" s="108"/>
      <c r="W14" s="108">
        <v>1</v>
      </c>
      <c r="X14" s="108"/>
      <c r="Y14" s="108">
        <v>1</v>
      </c>
      <c r="Z14" s="108"/>
      <c r="AA14" s="108">
        <v>1</v>
      </c>
      <c r="AB14" s="108"/>
      <c r="AC14" s="108">
        <v>1</v>
      </c>
      <c r="AD14" s="108"/>
      <c r="AE14" s="108">
        <v>1</v>
      </c>
      <c r="AF14" s="108"/>
      <c r="AG14" s="108">
        <v>1</v>
      </c>
      <c r="AH14" s="108"/>
      <c r="AI14" s="108">
        <v>1</v>
      </c>
      <c r="AJ14" s="108"/>
      <c r="AK14" s="108">
        <v>1</v>
      </c>
      <c r="AL14" s="108"/>
      <c r="AM14" s="108">
        <v>1</v>
      </c>
      <c r="AN14" s="108"/>
      <c r="AO14" s="108">
        <v>1</v>
      </c>
      <c r="AP14" s="108"/>
      <c r="AQ14" s="108">
        <v>1</v>
      </c>
      <c r="AR14" s="108"/>
      <c r="AS14" s="108">
        <v>1</v>
      </c>
      <c r="AT14" s="108"/>
      <c r="AU14" s="141">
        <v>1</v>
      </c>
      <c r="AV14" s="137"/>
      <c r="AW14" s="136">
        <v>1</v>
      </c>
      <c r="AX14" s="137"/>
      <c r="AY14" s="136">
        <v>1</v>
      </c>
      <c r="AZ14" s="137"/>
      <c r="BA14" s="136">
        <v>1</v>
      </c>
      <c r="BB14" s="137"/>
      <c r="BC14" s="136">
        <v>1</v>
      </c>
      <c r="BD14" s="137"/>
      <c r="BE14" s="136"/>
      <c r="BF14" s="137">
        <v>1</v>
      </c>
      <c r="BG14" s="136">
        <v>1</v>
      </c>
      <c r="BH14" s="137"/>
      <c r="BI14" s="136">
        <v>1</v>
      </c>
      <c r="BJ14" s="137"/>
      <c r="BK14" s="136">
        <v>1</v>
      </c>
      <c r="BL14" s="137"/>
      <c r="BM14" s="136">
        <v>1</v>
      </c>
      <c r="BN14" s="137"/>
      <c r="BO14" s="136">
        <v>1</v>
      </c>
      <c r="BP14" s="137"/>
      <c r="BQ14" s="136">
        <v>1</v>
      </c>
      <c r="BR14" s="137"/>
      <c r="BS14" s="136"/>
      <c r="BT14" s="137">
        <v>1</v>
      </c>
      <c r="BU14" s="136">
        <v>1</v>
      </c>
      <c r="BV14" s="137"/>
      <c r="BW14" s="136">
        <v>1</v>
      </c>
      <c r="BX14" s="137"/>
      <c r="BY14" s="136">
        <v>1</v>
      </c>
      <c r="BZ14" s="137"/>
      <c r="CA14" s="136">
        <v>1</v>
      </c>
      <c r="CB14" s="137"/>
      <c r="CC14" s="136">
        <v>1</v>
      </c>
      <c r="CD14" s="137"/>
      <c r="CE14" s="136">
        <v>1</v>
      </c>
      <c r="CF14" s="137"/>
    </row>
    <row r="15" spans="2:84" x14ac:dyDescent="0.15">
      <c r="B15" s="127">
        <v>11</v>
      </c>
      <c r="C15" s="573" t="s">
        <v>165</v>
      </c>
      <c r="D15" s="574"/>
      <c r="E15" s="574"/>
      <c r="F15" s="574"/>
      <c r="G15" s="574"/>
      <c r="H15" s="574"/>
      <c r="I15" s="108">
        <v>1</v>
      </c>
      <c r="J15" s="108"/>
      <c r="K15" s="108">
        <v>1</v>
      </c>
      <c r="L15" s="108"/>
      <c r="M15" s="108">
        <v>1</v>
      </c>
      <c r="N15" s="108"/>
      <c r="O15" s="108">
        <v>1</v>
      </c>
      <c r="P15" s="108"/>
      <c r="Q15" s="108">
        <v>1</v>
      </c>
      <c r="R15" s="108"/>
      <c r="S15" s="108">
        <v>1</v>
      </c>
      <c r="T15" s="108"/>
      <c r="U15" s="108">
        <v>1</v>
      </c>
      <c r="V15" s="108"/>
      <c r="W15" s="108">
        <v>1</v>
      </c>
      <c r="X15" s="108"/>
      <c r="Y15" s="108">
        <v>1</v>
      </c>
      <c r="Z15" s="108"/>
      <c r="AA15" s="108">
        <v>1</v>
      </c>
      <c r="AB15" s="108"/>
      <c r="AC15" s="108">
        <v>1</v>
      </c>
      <c r="AD15" s="108"/>
      <c r="AE15" s="108">
        <v>1</v>
      </c>
      <c r="AF15" s="108"/>
      <c r="AG15" s="108">
        <v>1</v>
      </c>
      <c r="AH15" s="108"/>
      <c r="AI15" s="108">
        <v>1</v>
      </c>
      <c r="AJ15" s="108"/>
      <c r="AK15" s="108">
        <v>1</v>
      </c>
      <c r="AL15" s="108"/>
      <c r="AM15" s="108">
        <v>1</v>
      </c>
      <c r="AN15" s="108"/>
      <c r="AO15" s="108">
        <v>1</v>
      </c>
      <c r="AP15" s="108"/>
      <c r="AQ15" s="108">
        <v>1</v>
      </c>
      <c r="AR15" s="108"/>
      <c r="AS15" s="108">
        <v>1</v>
      </c>
      <c r="AT15" s="108"/>
      <c r="AU15" s="141">
        <v>1</v>
      </c>
      <c r="AV15" s="137"/>
      <c r="AW15" s="136">
        <v>1</v>
      </c>
      <c r="AX15" s="137"/>
      <c r="AY15" s="136">
        <v>1</v>
      </c>
      <c r="AZ15" s="137"/>
      <c r="BA15" s="136">
        <v>1</v>
      </c>
      <c r="BB15" s="137"/>
      <c r="BC15" s="136">
        <v>1</v>
      </c>
      <c r="BD15" s="137"/>
      <c r="BE15" s="136"/>
      <c r="BF15" s="137">
        <v>1</v>
      </c>
      <c r="BG15" s="136">
        <v>1</v>
      </c>
      <c r="BH15" s="137"/>
      <c r="BI15" s="136">
        <v>1</v>
      </c>
      <c r="BJ15" s="137"/>
      <c r="BK15" s="136">
        <v>1</v>
      </c>
      <c r="BL15" s="137"/>
      <c r="BM15" s="136">
        <v>1</v>
      </c>
      <c r="BN15" s="137"/>
      <c r="BO15" s="136">
        <v>1</v>
      </c>
      <c r="BP15" s="137"/>
      <c r="BQ15" s="136">
        <v>1</v>
      </c>
      <c r="BR15" s="137"/>
      <c r="BS15" s="136"/>
      <c r="BT15" s="137">
        <v>1</v>
      </c>
      <c r="BU15" s="136">
        <v>1</v>
      </c>
      <c r="BV15" s="137"/>
      <c r="BW15" s="136"/>
      <c r="BX15" s="137">
        <v>1</v>
      </c>
      <c r="BY15" s="136">
        <v>1</v>
      </c>
      <c r="BZ15" s="137"/>
      <c r="CA15" s="136">
        <v>1</v>
      </c>
      <c r="CB15" s="137"/>
      <c r="CC15" s="136">
        <v>1</v>
      </c>
      <c r="CD15" s="137"/>
      <c r="CE15" s="136">
        <v>1</v>
      </c>
      <c r="CF15" s="137"/>
    </row>
    <row r="16" spans="2:84" x14ac:dyDescent="0.15">
      <c r="B16" s="127">
        <v>12</v>
      </c>
      <c r="C16" s="573" t="s">
        <v>166</v>
      </c>
      <c r="D16" s="574"/>
      <c r="E16" s="574"/>
      <c r="F16" s="574"/>
      <c r="G16" s="574"/>
      <c r="H16" s="574"/>
      <c r="I16" s="108">
        <v>1</v>
      </c>
      <c r="J16" s="108"/>
      <c r="K16" s="108">
        <v>1</v>
      </c>
      <c r="L16" s="108"/>
      <c r="M16" s="108">
        <v>1</v>
      </c>
      <c r="N16" s="108"/>
      <c r="O16" s="108">
        <v>1</v>
      </c>
      <c r="P16" s="108"/>
      <c r="Q16" s="108">
        <v>1</v>
      </c>
      <c r="R16" s="108"/>
      <c r="S16" s="108">
        <v>1</v>
      </c>
      <c r="T16" s="108"/>
      <c r="U16" s="108">
        <v>1</v>
      </c>
      <c r="V16" s="108"/>
      <c r="W16" s="108">
        <v>1</v>
      </c>
      <c r="X16" s="108"/>
      <c r="Y16" s="108"/>
      <c r="Z16" s="108">
        <v>1</v>
      </c>
      <c r="AA16" s="108">
        <v>1</v>
      </c>
      <c r="AB16" s="108"/>
      <c r="AC16" s="108">
        <v>1</v>
      </c>
      <c r="AD16" s="108"/>
      <c r="AE16" s="108">
        <v>1</v>
      </c>
      <c r="AF16" s="108"/>
      <c r="AG16" s="108">
        <v>1</v>
      </c>
      <c r="AH16" s="108"/>
      <c r="AI16" s="108">
        <v>1</v>
      </c>
      <c r="AJ16" s="108"/>
      <c r="AK16" s="108">
        <v>1</v>
      </c>
      <c r="AL16" s="108"/>
      <c r="AM16" s="108">
        <v>1</v>
      </c>
      <c r="AN16" s="108"/>
      <c r="AO16" s="108">
        <v>1</v>
      </c>
      <c r="AP16" s="108"/>
      <c r="AQ16" s="108">
        <v>1</v>
      </c>
      <c r="AR16" s="108"/>
      <c r="AS16" s="108">
        <v>1</v>
      </c>
      <c r="AT16" s="108"/>
      <c r="AU16" s="141">
        <v>1</v>
      </c>
      <c r="AV16" s="137"/>
      <c r="AW16" s="136">
        <v>1</v>
      </c>
      <c r="AX16" s="137"/>
      <c r="AY16" s="136">
        <v>1</v>
      </c>
      <c r="AZ16" s="137"/>
      <c r="BA16" s="136">
        <v>1</v>
      </c>
      <c r="BB16" s="137"/>
      <c r="BC16" s="136">
        <v>1</v>
      </c>
      <c r="BD16" s="137"/>
      <c r="BE16" s="136"/>
      <c r="BF16" s="137">
        <v>1</v>
      </c>
      <c r="BG16" s="136">
        <v>1</v>
      </c>
      <c r="BH16" s="137"/>
      <c r="BI16" s="136">
        <v>1</v>
      </c>
      <c r="BJ16" s="137"/>
      <c r="BK16" s="136">
        <v>1</v>
      </c>
      <c r="BL16" s="137"/>
      <c r="BM16" s="136">
        <v>1</v>
      </c>
      <c r="BN16" s="137"/>
      <c r="BO16" s="136">
        <v>1</v>
      </c>
      <c r="BP16" s="137"/>
      <c r="BQ16" s="136">
        <v>1</v>
      </c>
      <c r="BR16" s="137"/>
      <c r="BS16" s="136"/>
      <c r="BT16" s="137">
        <v>1</v>
      </c>
      <c r="BU16" s="136">
        <v>1</v>
      </c>
      <c r="BV16" s="137"/>
      <c r="BW16" s="136"/>
      <c r="BX16" s="137">
        <v>1</v>
      </c>
      <c r="BY16" s="136">
        <v>1</v>
      </c>
      <c r="BZ16" s="137"/>
      <c r="CA16" s="136">
        <v>1</v>
      </c>
      <c r="CB16" s="137"/>
      <c r="CC16" s="136">
        <v>1</v>
      </c>
      <c r="CD16" s="137"/>
      <c r="CE16" s="136">
        <v>1</v>
      </c>
      <c r="CF16" s="137"/>
    </row>
    <row r="17" spans="2:84" x14ac:dyDescent="0.15">
      <c r="B17" s="127">
        <v>13</v>
      </c>
      <c r="C17" s="573" t="s">
        <v>167</v>
      </c>
      <c r="D17" s="574"/>
      <c r="E17" s="574"/>
      <c r="F17" s="574"/>
      <c r="G17" s="574"/>
      <c r="H17" s="574"/>
      <c r="I17" s="108"/>
      <c r="J17" s="108">
        <v>1</v>
      </c>
      <c r="K17" s="108"/>
      <c r="L17" s="108">
        <v>1</v>
      </c>
      <c r="M17" s="108"/>
      <c r="N17" s="108">
        <v>1</v>
      </c>
      <c r="O17" s="108">
        <v>1</v>
      </c>
      <c r="P17" s="108"/>
      <c r="Q17" s="108">
        <v>1</v>
      </c>
      <c r="R17" s="108"/>
      <c r="S17" s="108">
        <v>1</v>
      </c>
      <c r="T17" s="108"/>
      <c r="U17" s="108">
        <v>1</v>
      </c>
      <c r="V17" s="108"/>
      <c r="W17" s="108">
        <v>1</v>
      </c>
      <c r="X17" s="108"/>
      <c r="Y17" s="108">
        <v>1</v>
      </c>
      <c r="Z17" s="108"/>
      <c r="AA17" s="108">
        <v>1</v>
      </c>
      <c r="AB17" s="108"/>
      <c r="AC17" s="108">
        <v>1</v>
      </c>
      <c r="AD17" s="108"/>
      <c r="AE17" s="108"/>
      <c r="AF17" s="108">
        <v>1</v>
      </c>
      <c r="AG17" s="108">
        <v>1</v>
      </c>
      <c r="AH17" s="108"/>
      <c r="AI17" s="108"/>
      <c r="AJ17" s="108">
        <v>1</v>
      </c>
      <c r="AK17" s="108">
        <v>1</v>
      </c>
      <c r="AL17" s="108"/>
      <c r="AM17" s="108"/>
      <c r="AN17" s="108">
        <v>1</v>
      </c>
      <c r="AO17" s="108">
        <v>1</v>
      </c>
      <c r="AP17" s="108"/>
      <c r="AQ17" s="108">
        <v>1</v>
      </c>
      <c r="AR17" s="108"/>
      <c r="AS17" s="108">
        <v>1</v>
      </c>
      <c r="AT17" s="108"/>
      <c r="AU17" s="141"/>
      <c r="AV17" s="137">
        <v>1</v>
      </c>
      <c r="AW17" s="136"/>
      <c r="AX17" s="137">
        <v>1</v>
      </c>
      <c r="AY17" s="136"/>
      <c r="AZ17" s="137">
        <v>1</v>
      </c>
      <c r="BA17" s="136">
        <v>1</v>
      </c>
      <c r="BB17" s="137"/>
      <c r="BC17" s="136"/>
      <c r="BD17" s="137">
        <v>1</v>
      </c>
      <c r="BE17" s="136"/>
      <c r="BF17" s="137">
        <v>1</v>
      </c>
      <c r="BG17" s="136">
        <v>1</v>
      </c>
      <c r="BH17" s="137"/>
      <c r="BI17" s="136">
        <v>1</v>
      </c>
      <c r="BJ17" s="137"/>
      <c r="BK17" s="136">
        <v>1</v>
      </c>
      <c r="BL17" s="137"/>
      <c r="BM17" s="137">
        <v>1</v>
      </c>
      <c r="BN17" s="137"/>
      <c r="BO17" s="137"/>
      <c r="BP17" s="137">
        <v>1</v>
      </c>
      <c r="BQ17" s="137">
        <v>1</v>
      </c>
      <c r="BR17" s="137"/>
      <c r="BS17" s="137"/>
      <c r="BT17" s="137">
        <v>1</v>
      </c>
      <c r="BU17" s="137">
        <v>1</v>
      </c>
      <c r="BV17" s="137"/>
      <c r="BW17" s="137">
        <v>1</v>
      </c>
      <c r="BX17" s="137"/>
      <c r="BY17" s="137">
        <v>1</v>
      </c>
      <c r="BZ17" s="137"/>
      <c r="CA17" s="137">
        <v>1</v>
      </c>
      <c r="CB17" s="137"/>
      <c r="CC17" s="137">
        <v>1</v>
      </c>
      <c r="CD17" s="137"/>
      <c r="CE17" s="137">
        <v>1</v>
      </c>
      <c r="CF17" s="137"/>
    </row>
    <row r="18" spans="2:84" x14ac:dyDescent="0.15">
      <c r="B18" s="127">
        <v>14</v>
      </c>
      <c r="C18" s="573" t="s">
        <v>185</v>
      </c>
      <c r="D18" s="574"/>
      <c r="E18" s="574"/>
      <c r="F18" s="574"/>
      <c r="G18" s="574"/>
      <c r="H18" s="574"/>
      <c r="I18" s="108"/>
      <c r="J18" s="108">
        <v>1</v>
      </c>
      <c r="K18" s="108"/>
      <c r="L18" s="108">
        <v>1</v>
      </c>
      <c r="M18" s="108"/>
      <c r="N18" s="108">
        <v>1</v>
      </c>
      <c r="O18" s="108">
        <v>1</v>
      </c>
      <c r="P18" s="108"/>
      <c r="Q18" s="108">
        <v>1</v>
      </c>
      <c r="R18" s="108"/>
      <c r="S18" s="108">
        <v>1</v>
      </c>
      <c r="T18" s="108"/>
      <c r="U18" s="108">
        <v>1</v>
      </c>
      <c r="V18" s="108"/>
      <c r="W18" s="108">
        <v>1</v>
      </c>
      <c r="X18" s="108"/>
      <c r="Y18" s="108"/>
      <c r="Z18" s="108">
        <v>1</v>
      </c>
      <c r="AA18" s="108">
        <v>1</v>
      </c>
      <c r="AB18" s="108"/>
      <c r="AC18" s="108">
        <v>1</v>
      </c>
      <c r="AD18" s="108"/>
      <c r="AE18" s="108"/>
      <c r="AF18" s="108">
        <v>1</v>
      </c>
      <c r="AG18" s="108"/>
      <c r="AH18" s="108">
        <v>1</v>
      </c>
      <c r="AI18" s="108"/>
      <c r="AJ18" s="108">
        <v>1</v>
      </c>
      <c r="AK18" s="108">
        <v>1</v>
      </c>
      <c r="AL18" s="108"/>
      <c r="AM18" s="108"/>
      <c r="AN18" s="108">
        <v>1</v>
      </c>
      <c r="AO18" s="108"/>
      <c r="AP18" s="108">
        <v>1</v>
      </c>
      <c r="AQ18" s="108"/>
      <c r="AR18" s="108">
        <v>1</v>
      </c>
      <c r="AS18" s="108"/>
      <c r="AT18" s="108">
        <v>1</v>
      </c>
      <c r="AU18" s="141"/>
      <c r="AV18" s="137">
        <v>1</v>
      </c>
      <c r="AW18" s="136">
        <v>1</v>
      </c>
      <c r="AX18" s="137"/>
      <c r="AY18" s="136">
        <v>1</v>
      </c>
      <c r="AZ18" s="137"/>
      <c r="BA18" s="136"/>
      <c r="BB18" s="137">
        <v>1</v>
      </c>
      <c r="BC18" s="136"/>
      <c r="BD18" s="137">
        <v>1</v>
      </c>
      <c r="BE18" s="136"/>
      <c r="BF18" s="137">
        <v>1</v>
      </c>
      <c r="BG18" s="136">
        <v>1</v>
      </c>
      <c r="BH18" s="137"/>
      <c r="BI18" s="136">
        <v>1</v>
      </c>
      <c r="BJ18" s="137"/>
      <c r="BK18" s="136">
        <v>1</v>
      </c>
      <c r="BL18" s="137"/>
      <c r="BM18" s="137">
        <v>1</v>
      </c>
      <c r="BN18" s="137"/>
      <c r="BO18" s="137">
        <v>1</v>
      </c>
      <c r="BP18" s="137"/>
      <c r="BQ18" s="137">
        <v>1</v>
      </c>
      <c r="BR18" s="137"/>
      <c r="BS18" s="137">
        <v>1</v>
      </c>
      <c r="BT18" s="137"/>
      <c r="BU18" s="137">
        <v>1</v>
      </c>
      <c r="BV18" s="137"/>
      <c r="BW18" s="137">
        <v>1</v>
      </c>
      <c r="BX18" s="137"/>
      <c r="BY18" s="137">
        <v>1</v>
      </c>
      <c r="BZ18" s="137"/>
      <c r="CA18" s="137">
        <v>1</v>
      </c>
      <c r="CB18" s="137"/>
      <c r="CC18" s="137">
        <v>1</v>
      </c>
      <c r="CD18" s="137"/>
      <c r="CE18" s="137">
        <v>1</v>
      </c>
      <c r="CF18" s="137"/>
    </row>
    <row r="19" spans="2:84" x14ac:dyDescent="0.15">
      <c r="B19" s="127">
        <v>15</v>
      </c>
      <c r="C19" s="573" t="s">
        <v>168</v>
      </c>
      <c r="D19" s="574"/>
      <c r="E19" s="574"/>
      <c r="F19" s="574"/>
      <c r="G19" s="574"/>
      <c r="H19" s="574"/>
      <c r="I19" s="108">
        <v>1</v>
      </c>
      <c r="J19" s="108"/>
      <c r="K19" s="108">
        <v>1</v>
      </c>
      <c r="L19" s="108"/>
      <c r="M19" s="108">
        <v>1</v>
      </c>
      <c r="N19" s="108"/>
      <c r="O19" s="108">
        <v>1</v>
      </c>
      <c r="P19" s="108"/>
      <c r="Q19" s="108">
        <v>1</v>
      </c>
      <c r="R19" s="108"/>
      <c r="S19" s="108">
        <v>1</v>
      </c>
      <c r="T19" s="108"/>
      <c r="U19" s="108">
        <v>1</v>
      </c>
      <c r="V19" s="108"/>
      <c r="W19" s="108">
        <v>1</v>
      </c>
      <c r="X19" s="108"/>
      <c r="Y19" s="108"/>
      <c r="Z19" s="108">
        <v>1</v>
      </c>
      <c r="AA19" s="108">
        <v>1</v>
      </c>
      <c r="AB19" s="108"/>
      <c r="AC19" s="108"/>
      <c r="AD19" s="108">
        <v>1</v>
      </c>
      <c r="AE19" s="108"/>
      <c r="AF19" s="108">
        <v>1</v>
      </c>
      <c r="AG19" s="108"/>
      <c r="AH19" s="108">
        <v>1</v>
      </c>
      <c r="AI19" s="108"/>
      <c r="AJ19" s="108">
        <v>1</v>
      </c>
      <c r="AK19" s="108">
        <v>1</v>
      </c>
      <c r="AL19" s="108"/>
      <c r="AM19" s="108"/>
      <c r="AN19" s="108">
        <v>1</v>
      </c>
      <c r="AO19" s="108">
        <v>1</v>
      </c>
      <c r="AP19" s="108"/>
      <c r="AQ19" s="108">
        <v>1</v>
      </c>
      <c r="AR19" s="108"/>
      <c r="AS19" s="108">
        <v>1</v>
      </c>
      <c r="AT19" s="108"/>
      <c r="AU19" s="143">
        <v>1</v>
      </c>
      <c r="AV19" s="138"/>
      <c r="AW19" s="136">
        <v>1</v>
      </c>
      <c r="AX19" s="137"/>
      <c r="AY19" s="136">
        <v>1</v>
      </c>
      <c r="AZ19" s="137"/>
      <c r="BA19" s="136">
        <v>1</v>
      </c>
      <c r="BB19" s="137"/>
      <c r="BC19" s="136">
        <v>1</v>
      </c>
      <c r="BD19" s="137"/>
      <c r="BE19" s="136"/>
      <c r="BF19" s="137">
        <v>1</v>
      </c>
      <c r="BG19" s="136">
        <v>1</v>
      </c>
      <c r="BH19" s="137"/>
      <c r="BI19" s="136">
        <v>1</v>
      </c>
      <c r="BJ19" s="137"/>
      <c r="BK19" s="136"/>
      <c r="BL19" s="137">
        <v>1</v>
      </c>
      <c r="BM19" s="136"/>
      <c r="BN19" s="137">
        <v>1</v>
      </c>
      <c r="BO19" s="136"/>
      <c r="BP19" s="137">
        <v>1</v>
      </c>
      <c r="BQ19" s="136"/>
      <c r="BR19" s="137">
        <v>1</v>
      </c>
      <c r="BS19" s="136"/>
      <c r="BT19" s="137">
        <v>1</v>
      </c>
      <c r="BU19" s="136">
        <v>1</v>
      </c>
      <c r="BV19" s="137"/>
      <c r="BW19" s="136"/>
      <c r="BX19" s="137">
        <v>1</v>
      </c>
      <c r="BY19" s="136"/>
      <c r="BZ19" s="137">
        <v>1</v>
      </c>
      <c r="CA19" s="136"/>
      <c r="CB19" s="137">
        <v>1</v>
      </c>
      <c r="CC19" s="136"/>
      <c r="CD19" s="137">
        <v>1</v>
      </c>
      <c r="CE19" s="136"/>
      <c r="CF19" s="137">
        <v>1</v>
      </c>
    </row>
    <row r="20" spans="2:84" x14ac:dyDescent="0.15">
      <c r="B20" s="127">
        <v>16</v>
      </c>
      <c r="C20" s="573" t="s">
        <v>169</v>
      </c>
      <c r="D20" s="574"/>
      <c r="E20" s="574"/>
      <c r="F20" s="574"/>
      <c r="G20" s="574"/>
      <c r="H20" s="574"/>
      <c r="I20" s="108"/>
      <c r="J20" s="108">
        <v>1</v>
      </c>
      <c r="K20" s="108"/>
      <c r="L20" s="108">
        <v>1</v>
      </c>
      <c r="M20" s="108">
        <v>1</v>
      </c>
      <c r="N20" s="108"/>
      <c r="O20" s="108"/>
      <c r="P20" s="108">
        <v>1</v>
      </c>
      <c r="Q20" s="108"/>
      <c r="R20" s="108">
        <v>1</v>
      </c>
      <c r="S20" s="108">
        <v>1</v>
      </c>
      <c r="T20" s="108"/>
      <c r="U20" s="108"/>
      <c r="V20" s="108">
        <v>1</v>
      </c>
      <c r="W20" s="108"/>
      <c r="X20" s="108">
        <v>1</v>
      </c>
      <c r="Y20" s="108"/>
      <c r="Z20" s="108">
        <v>1</v>
      </c>
      <c r="AA20" s="108"/>
      <c r="AB20" s="108">
        <v>1</v>
      </c>
      <c r="AC20" s="108"/>
      <c r="AD20" s="108">
        <v>1</v>
      </c>
      <c r="AE20" s="108">
        <v>1</v>
      </c>
      <c r="AF20" s="108"/>
      <c r="AG20" s="108"/>
      <c r="AH20" s="108">
        <v>1</v>
      </c>
      <c r="AI20" s="108">
        <v>1</v>
      </c>
      <c r="AJ20" s="108"/>
      <c r="AK20" s="108">
        <v>1</v>
      </c>
      <c r="AL20" s="108"/>
      <c r="AM20" s="108"/>
      <c r="AN20" s="108">
        <v>1</v>
      </c>
      <c r="AO20" s="108">
        <v>1</v>
      </c>
      <c r="AP20" s="108"/>
      <c r="AQ20" s="108">
        <v>1</v>
      </c>
      <c r="AR20" s="108"/>
      <c r="AS20" s="108">
        <v>1</v>
      </c>
      <c r="AT20" s="108"/>
      <c r="AU20" s="143">
        <v>1</v>
      </c>
      <c r="AV20" s="138"/>
      <c r="AW20" s="136"/>
      <c r="AX20" s="137">
        <v>1</v>
      </c>
      <c r="AY20" s="136"/>
      <c r="AZ20" s="137">
        <v>1</v>
      </c>
      <c r="BA20" s="136"/>
      <c r="BB20" s="137">
        <v>1</v>
      </c>
      <c r="BC20" s="136"/>
      <c r="BD20" s="137">
        <v>1</v>
      </c>
      <c r="BE20" s="136"/>
      <c r="BF20" s="137">
        <v>1</v>
      </c>
      <c r="BG20" s="136">
        <v>1</v>
      </c>
      <c r="BH20" s="137"/>
      <c r="BI20" s="136"/>
      <c r="BJ20" s="137">
        <v>1</v>
      </c>
      <c r="BK20" s="136">
        <v>1</v>
      </c>
      <c r="BL20" s="137"/>
      <c r="BM20" s="136"/>
      <c r="BN20" s="137">
        <v>1</v>
      </c>
      <c r="BO20" s="136"/>
      <c r="BP20" s="137">
        <v>1</v>
      </c>
      <c r="BQ20" s="136"/>
      <c r="BR20" s="137">
        <v>1</v>
      </c>
      <c r="BS20" s="136"/>
      <c r="BT20" s="137">
        <v>1</v>
      </c>
      <c r="BU20" s="136"/>
      <c r="BV20" s="137">
        <v>1</v>
      </c>
      <c r="BW20" s="136"/>
      <c r="BX20" s="137">
        <v>1</v>
      </c>
      <c r="BY20" s="136"/>
      <c r="BZ20" s="137">
        <v>1</v>
      </c>
      <c r="CA20" s="136"/>
      <c r="CB20" s="137">
        <v>1</v>
      </c>
      <c r="CC20" s="136"/>
      <c r="CD20" s="137">
        <v>1</v>
      </c>
      <c r="CE20" s="136"/>
      <c r="CF20" s="137">
        <v>1</v>
      </c>
    </row>
    <row r="21" spans="2:84" x14ac:dyDescent="0.15">
      <c r="B21" s="127">
        <v>17</v>
      </c>
      <c r="C21" s="573" t="s">
        <v>170</v>
      </c>
      <c r="D21" s="574"/>
      <c r="E21" s="574"/>
      <c r="F21" s="574"/>
      <c r="G21" s="574"/>
      <c r="H21" s="574"/>
      <c r="I21" s="108"/>
      <c r="J21" s="108">
        <v>1</v>
      </c>
      <c r="K21" s="108"/>
      <c r="L21" s="108">
        <v>1</v>
      </c>
      <c r="M21" s="108"/>
      <c r="N21" s="108">
        <v>1</v>
      </c>
      <c r="O21" s="108">
        <v>1</v>
      </c>
      <c r="P21" s="108"/>
      <c r="Q21" s="108">
        <v>1</v>
      </c>
      <c r="R21" s="108"/>
      <c r="S21" s="108">
        <v>1</v>
      </c>
      <c r="T21" s="108"/>
      <c r="U21" s="108">
        <v>1</v>
      </c>
      <c r="V21" s="108"/>
      <c r="W21" s="108"/>
      <c r="X21" s="108">
        <v>1</v>
      </c>
      <c r="Y21" s="108"/>
      <c r="Z21" s="108">
        <v>1</v>
      </c>
      <c r="AA21" s="108">
        <v>1</v>
      </c>
      <c r="AB21" s="108"/>
      <c r="AC21" s="108"/>
      <c r="AD21" s="108">
        <v>1</v>
      </c>
      <c r="AE21" s="108">
        <v>1</v>
      </c>
      <c r="AF21" s="108"/>
      <c r="AG21" s="108"/>
      <c r="AH21" s="108">
        <v>1</v>
      </c>
      <c r="AI21" s="108">
        <v>1</v>
      </c>
      <c r="AJ21" s="108"/>
      <c r="AK21" s="108">
        <v>1</v>
      </c>
      <c r="AL21" s="108"/>
      <c r="AM21" s="108"/>
      <c r="AN21" s="108">
        <v>1</v>
      </c>
      <c r="AO21" s="108">
        <v>1</v>
      </c>
      <c r="AP21" s="108"/>
      <c r="AQ21" s="108">
        <v>1</v>
      </c>
      <c r="AR21" s="108"/>
      <c r="AS21" s="108">
        <v>1</v>
      </c>
      <c r="AT21" s="108"/>
      <c r="AU21" s="143">
        <v>1</v>
      </c>
      <c r="AV21" s="138"/>
      <c r="AW21" s="136">
        <v>1</v>
      </c>
      <c r="AX21" s="137"/>
      <c r="AY21" s="136">
        <v>1</v>
      </c>
      <c r="AZ21" s="137"/>
      <c r="BA21" s="136">
        <v>1</v>
      </c>
      <c r="BB21" s="137"/>
      <c r="BC21" s="136">
        <v>1</v>
      </c>
      <c r="BD21" s="137"/>
      <c r="BE21" s="136"/>
      <c r="BF21" s="137">
        <v>1</v>
      </c>
      <c r="BG21" s="136">
        <v>1</v>
      </c>
      <c r="BH21" s="137"/>
      <c r="BI21" s="136">
        <v>1</v>
      </c>
      <c r="BJ21" s="137"/>
      <c r="BK21" s="136"/>
      <c r="BL21" s="137">
        <v>1</v>
      </c>
      <c r="BM21" s="136"/>
      <c r="BN21" s="137">
        <v>1</v>
      </c>
      <c r="BO21" s="136"/>
      <c r="BP21" s="137">
        <v>1</v>
      </c>
      <c r="BQ21" s="136"/>
      <c r="BR21" s="137">
        <v>1</v>
      </c>
      <c r="BS21" s="136">
        <v>1</v>
      </c>
      <c r="BT21" s="137"/>
      <c r="BU21" s="136"/>
      <c r="BV21" s="137">
        <v>1</v>
      </c>
      <c r="BW21" s="136"/>
      <c r="BX21" s="137">
        <v>1</v>
      </c>
      <c r="BY21" s="136"/>
      <c r="BZ21" s="137">
        <v>1</v>
      </c>
      <c r="CA21" s="136"/>
      <c r="CB21" s="137">
        <v>1</v>
      </c>
      <c r="CC21" s="136"/>
      <c r="CD21" s="137">
        <v>1</v>
      </c>
      <c r="CE21" s="136"/>
      <c r="CF21" s="137">
        <v>1</v>
      </c>
    </row>
    <row r="22" spans="2:84" x14ac:dyDescent="0.15">
      <c r="B22" s="127">
        <v>18</v>
      </c>
      <c r="C22" s="573" t="s">
        <v>171</v>
      </c>
      <c r="D22" s="574"/>
      <c r="E22" s="574"/>
      <c r="F22" s="574"/>
      <c r="G22" s="574"/>
      <c r="H22" s="574"/>
      <c r="I22" s="108"/>
      <c r="J22" s="108">
        <v>1</v>
      </c>
      <c r="K22" s="108"/>
      <c r="L22" s="108">
        <v>1</v>
      </c>
      <c r="M22" s="108"/>
      <c r="N22" s="108">
        <v>1</v>
      </c>
      <c r="O22" s="108">
        <v>1</v>
      </c>
      <c r="P22" s="108"/>
      <c r="Q22" s="108">
        <v>1</v>
      </c>
      <c r="R22" s="108"/>
      <c r="S22" s="108">
        <v>1</v>
      </c>
      <c r="T22" s="108"/>
      <c r="U22" s="108">
        <v>1</v>
      </c>
      <c r="V22" s="108"/>
      <c r="W22" s="108"/>
      <c r="X22" s="108">
        <v>1</v>
      </c>
      <c r="Y22" s="108"/>
      <c r="Z22" s="108">
        <v>1</v>
      </c>
      <c r="AA22" s="108"/>
      <c r="AB22" s="108">
        <v>1</v>
      </c>
      <c r="AC22" s="108"/>
      <c r="AD22" s="108">
        <v>1</v>
      </c>
      <c r="AE22" s="108"/>
      <c r="AF22" s="108">
        <v>1</v>
      </c>
      <c r="AG22" s="108"/>
      <c r="AH22" s="108">
        <v>1</v>
      </c>
      <c r="AI22" s="108"/>
      <c r="AJ22" s="108">
        <v>1</v>
      </c>
      <c r="AK22" s="108">
        <v>1</v>
      </c>
      <c r="AL22" s="108"/>
      <c r="AM22" s="108"/>
      <c r="AN22" s="108">
        <v>1</v>
      </c>
      <c r="AO22" s="108">
        <v>1</v>
      </c>
      <c r="AP22" s="108"/>
      <c r="AQ22" s="108">
        <v>1</v>
      </c>
      <c r="AR22" s="108"/>
      <c r="AS22" s="108">
        <v>1</v>
      </c>
      <c r="AT22" s="108"/>
      <c r="AU22" s="143">
        <v>1</v>
      </c>
      <c r="AV22" s="138"/>
      <c r="AW22" s="136">
        <v>1</v>
      </c>
      <c r="AX22" s="137"/>
      <c r="AY22" s="136">
        <v>1</v>
      </c>
      <c r="AZ22" s="137"/>
      <c r="BA22" s="136">
        <v>1</v>
      </c>
      <c r="BB22" s="137"/>
      <c r="BC22" s="136">
        <v>1</v>
      </c>
      <c r="BD22" s="137"/>
      <c r="BE22" s="136"/>
      <c r="BF22" s="137">
        <v>1</v>
      </c>
      <c r="BG22" s="136">
        <v>1</v>
      </c>
      <c r="BH22" s="137"/>
      <c r="BI22" s="136"/>
      <c r="BJ22" s="137">
        <v>1</v>
      </c>
      <c r="BK22" s="136"/>
      <c r="BL22" s="137">
        <v>1</v>
      </c>
      <c r="BM22" s="136"/>
      <c r="BN22" s="137">
        <v>1</v>
      </c>
      <c r="BO22" s="136"/>
      <c r="BP22" s="137">
        <v>1</v>
      </c>
      <c r="BQ22" s="136"/>
      <c r="BR22" s="137">
        <v>1</v>
      </c>
      <c r="BS22" s="136"/>
      <c r="BT22" s="137">
        <v>1</v>
      </c>
      <c r="BU22" s="136"/>
      <c r="BV22" s="137">
        <v>1</v>
      </c>
      <c r="BW22" s="136"/>
      <c r="BX22" s="137">
        <v>1</v>
      </c>
      <c r="BY22" s="136"/>
      <c r="BZ22" s="137">
        <v>1</v>
      </c>
      <c r="CA22" s="136"/>
      <c r="CB22" s="137">
        <v>1</v>
      </c>
      <c r="CC22" s="136"/>
      <c r="CD22" s="137">
        <v>1</v>
      </c>
      <c r="CE22" s="136"/>
      <c r="CF22" s="137">
        <v>1</v>
      </c>
    </row>
    <row r="23" spans="2:84" x14ac:dyDescent="0.15">
      <c r="B23" s="127">
        <v>19</v>
      </c>
      <c r="C23" s="573" t="s">
        <v>186</v>
      </c>
      <c r="D23" s="574"/>
      <c r="E23" s="574"/>
      <c r="F23" s="574"/>
      <c r="G23" s="574"/>
      <c r="H23" s="574"/>
      <c r="I23" s="108"/>
      <c r="J23" s="108">
        <v>1</v>
      </c>
      <c r="K23" s="108"/>
      <c r="L23" s="108">
        <v>1</v>
      </c>
      <c r="M23" s="108"/>
      <c r="N23" s="108">
        <v>1</v>
      </c>
      <c r="O23" s="108"/>
      <c r="P23" s="108">
        <v>1</v>
      </c>
      <c r="Q23" s="108"/>
      <c r="R23" s="108">
        <v>1</v>
      </c>
      <c r="S23" s="108"/>
      <c r="T23" s="108">
        <v>1</v>
      </c>
      <c r="U23" s="108"/>
      <c r="V23" s="108">
        <v>1</v>
      </c>
      <c r="W23" s="108"/>
      <c r="X23" s="108">
        <v>1</v>
      </c>
      <c r="Y23" s="108"/>
      <c r="Z23" s="108">
        <v>1</v>
      </c>
      <c r="AA23" s="108"/>
      <c r="AB23" s="108">
        <v>1</v>
      </c>
      <c r="AC23" s="108"/>
      <c r="AD23" s="108">
        <v>1</v>
      </c>
      <c r="AE23" s="108"/>
      <c r="AF23" s="108">
        <v>1</v>
      </c>
      <c r="AG23" s="108"/>
      <c r="AH23" s="108">
        <v>1</v>
      </c>
      <c r="AI23" s="108"/>
      <c r="AJ23" s="108">
        <v>1</v>
      </c>
      <c r="AK23" s="108"/>
      <c r="AL23" s="108">
        <v>1</v>
      </c>
      <c r="AM23" s="108"/>
      <c r="AN23" s="108">
        <v>1</v>
      </c>
      <c r="AO23" s="108"/>
      <c r="AP23" s="108">
        <v>1</v>
      </c>
      <c r="AQ23" s="108"/>
      <c r="AR23" s="108">
        <v>1</v>
      </c>
      <c r="AS23" s="108"/>
      <c r="AT23" s="108">
        <v>1</v>
      </c>
      <c r="AU23" s="143">
        <v>1</v>
      </c>
      <c r="AV23" s="137"/>
      <c r="AW23" s="136"/>
      <c r="AX23" s="137">
        <v>1</v>
      </c>
      <c r="AY23" s="136"/>
      <c r="AZ23" s="137">
        <v>1</v>
      </c>
      <c r="BA23" s="136"/>
      <c r="BB23" s="137">
        <v>1</v>
      </c>
      <c r="BC23" s="136"/>
      <c r="BD23" s="137">
        <v>1</v>
      </c>
      <c r="BE23" s="136"/>
      <c r="BF23" s="137">
        <v>1</v>
      </c>
      <c r="BG23" s="136"/>
      <c r="BH23" s="137">
        <v>1</v>
      </c>
      <c r="BI23" s="136"/>
      <c r="BJ23" s="137">
        <v>1</v>
      </c>
      <c r="BK23" s="136"/>
      <c r="BL23" s="137">
        <v>1</v>
      </c>
      <c r="BM23" s="136"/>
      <c r="BN23" s="137">
        <v>1</v>
      </c>
      <c r="BO23" s="136"/>
      <c r="BP23" s="137">
        <v>1</v>
      </c>
      <c r="BQ23" s="136"/>
      <c r="BR23" s="137">
        <v>1</v>
      </c>
      <c r="BS23" s="136"/>
      <c r="BT23" s="137">
        <v>1</v>
      </c>
      <c r="BU23" s="136"/>
      <c r="BV23" s="137">
        <v>1</v>
      </c>
      <c r="BW23" s="136"/>
      <c r="BX23" s="137">
        <v>1</v>
      </c>
      <c r="BY23" s="136"/>
      <c r="BZ23" s="137">
        <v>1</v>
      </c>
      <c r="CA23" s="136"/>
      <c r="CB23" s="137">
        <v>1</v>
      </c>
      <c r="CC23" s="136"/>
      <c r="CD23" s="137">
        <v>1</v>
      </c>
      <c r="CE23" s="136"/>
      <c r="CF23" s="137">
        <v>1</v>
      </c>
    </row>
    <row r="24" spans="2:84" x14ac:dyDescent="0.15">
      <c r="B24" s="127">
        <v>20</v>
      </c>
      <c r="C24" s="573" t="s">
        <v>286</v>
      </c>
      <c r="D24" s="574"/>
      <c r="E24" s="574"/>
      <c r="F24" s="574"/>
      <c r="G24" s="574"/>
      <c r="H24" s="574"/>
      <c r="I24" s="108"/>
      <c r="J24" s="108">
        <v>1</v>
      </c>
      <c r="K24" s="141"/>
      <c r="L24" s="137">
        <v>1</v>
      </c>
      <c r="M24" s="141"/>
      <c r="N24" s="137">
        <v>1</v>
      </c>
      <c r="O24" s="141"/>
      <c r="P24" s="137">
        <v>1</v>
      </c>
      <c r="Q24" s="141"/>
      <c r="R24" s="137">
        <v>1</v>
      </c>
      <c r="S24" s="141"/>
      <c r="T24" s="137">
        <v>1</v>
      </c>
      <c r="U24" s="141"/>
      <c r="V24" s="137">
        <v>1</v>
      </c>
      <c r="W24" s="141"/>
      <c r="X24" s="137">
        <v>1</v>
      </c>
      <c r="Y24" s="141"/>
      <c r="Z24" s="137">
        <v>1</v>
      </c>
      <c r="AA24" s="141"/>
      <c r="AB24" s="137">
        <v>1</v>
      </c>
      <c r="AC24" s="141"/>
      <c r="AD24" s="137">
        <v>1</v>
      </c>
      <c r="AE24" s="141"/>
      <c r="AF24" s="137">
        <v>1</v>
      </c>
      <c r="AG24" s="141"/>
      <c r="AH24" s="137">
        <v>1</v>
      </c>
      <c r="AI24" s="141"/>
      <c r="AJ24" s="137">
        <v>1</v>
      </c>
      <c r="AK24" s="141"/>
      <c r="AL24" s="137">
        <v>1</v>
      </c>
      <c r="AM24" s="141"/>
      <c r="AN24" s="137">
        <v>1</v>
      </c>
      <c r="AO24" s="141"/>
      <c r="AP24" s="137">
        <v>1</v>
      </c>
      <c r="AQ24" s="141"/>
      <c r="AR24" s="137">
        <v>1</v>
      </c>
      <c r="AS24" s="141"/>
      <c r="AT24" s="137">
        <v>1</v>
      </c>
      <c r="AU24" s="141"/>
      <c r="AV24" s="137">
        <v>1</v>
      </c>
      <c r="AW24" s="136"/>
      <c r="AX24" s="137">
        <v>1</v>
      </c>
      <c r="AY24" s="136"/>
      <c r="AZ24" s="137">
        <v>1</v>
      </c>
      <c r="BA24" s="136"/>
      <c r="BB24" s="137">
        <v>1</v>
      </c>
      <c r="BC24" s="136"/>
      <c r="BD24" s="137">
        <v>1</v>
      </c>
      <c r="BE24" s="136"/>
      <c r="BF24" s="137">
        <v>1</v>
      </c>
      <c r="BG24" s="136"/>
      <c r="BH24" s="137">
        <v>1</v>
      </c>
      <c r="BI24" s="136"/>
      <c r="BJ24" s="137">
        <v>1</v>
      </c>
      <c r="BK24" s="136"/>
      <c r="BL24" s="137">
        <v>1</v>
      </c>
      <c r="BM24" s="136"/>
      <c r="BN24" s="137">
        <v>1</v>
      </c>
      <c r="BO24" s="136"/>
      <c r="BP24" s="137">
        <v>1</v>
      </c>
      <c r="BQ24" s="136"/>
      <c r="BR24" s="137">
        <v>1</v>
      </c>
      <c r="BS24" s="136"/>
      <c r="BT24" s="137">
        <v>1</v>
      </c>
      <c r="BU24" s="136"/>
      <c r="BV24" s="137">
        <v>1</v>
      </c>
      <c r="BW24" s="136"/>
      <c r="BX24" s="137">
        <v>1</v>
      </c>
      <c r="BY24" s="136"/>
      <c r="BZ24" s="137">
        <v>1</v>
      </c>
      <c r="CA24" s="136"/>
      <c r="CB24" s="137">
        <v>1</v>
      </c>
      <c r="CC24" s="136"/>
      <c r="CD24" s="137">
        <v>1</v>
      </c>
      <c r="CE24" s="136"/>
      <c r="CF24" s="137">
        <v>1</v>
      </c>
    </row>
    <row r="25" spans="2:84" ht="12" thickBot="1" x14ac:dyDescent="0.2">
      <c r="C25" s="575" t="s">
        <v>180</v>
      </c>
      <c r="D25" s="576"/>
      <c r="E25" s="575" t="s">
        <v>181</v>
      </c>
      <c r="F25" s="585"/>
      <c r="G25" s="585"/>
      <c r="H25" s="585"/>
      <c r="I25" s="109">
        <f t="shared" ref="I25:V25" si="0">SUM(I5:I24)</f>
        <v>8</v>
      </c>
      <c r="J25" s="109">
        <f t="shared" si="0"/>
        <v>12</v>
      </c>
      <c r="K25" s="144">
        <f t="shared" si="0"/>
        <v>8</v>
      </c>
      <c r="L25" s="140">
        <f t="shared" si="0"/>
        <v>12</v>
      </c>
      <c r="M25" s="144">
        <f t="shared" si="0"/>
        <v>10</v>
      </c>
      <c r="N25" s="140">
        <f t="shared" si="0"/>
        <v>10</v>
      </c>
      <c r="O25" s="144">
        <f t="shared" si="0"/>
        <v>16</v>
      </c>
      <c r="P25" s="140">
        <f t="shared" si="0"/>
        <v>4</v>
      </c>
      <c r="Q25" s="144">
        <f t="shared" si="0"/>
        <v>15</v>
      </c>
      <c r="R25" s="140">
        <f t="shared" si="0"/>
        <v>5</v>
      </c>
      <c r="S25" s="144">
        <f t="shared" si="0"/>
        <v>16</v>
      </c>
      <c r="T25" s="140">
        <f t="shared" si="0"/>
        <v>4</v>
      </c>
      <c r="U25" s="144">
        <f t="shared" si="0"/>
        <v>13</v>
      </c>
      <c r="V25" s="140">
        <f t="shared" si="0"/>
        <v>7</v>
      </c>
      <c r="W25" s="144">
        <f t="shared" ref="W25:BN25" si="1">SUM(W5:W24)</f>
        <v>13</v>
      </c>
      <c r="X25" s="140">
        <f t="shared" si="1"/>
        <v>7</v>
      </c>
      <c r="Y25" s="144">
        <f t="shared" si="1"/>
        <v>7</v>
      </c>
      <c r="Z25" s="140">
        <f t="shared" si="1"/>
        <v>13</v>
      </c>
      <c r="AA25" s="144">
        <f t="shared" si="1"/>
        <v>12</v>
      </c>
      <c r="AB25" s="140">
        <f t="shared" si="1"/>
        <v>8</v>
      </c>
      <c r="AC25" s="144">
        <f t="shared" si="1"/>
        <v>9</v>
      </c>
      <c r="AD25" s="140">
        <f t="shared" si="1"/>
        <v>11</v>
      </c>
      <c r="AE25" s="144">
        <f t="shared" si="1"/>
        <v>11</v>
      </c>
      <c r="AF25" s="140">
        <f t="shared" si="1"/>
        <v>9</v>
      </c>
      <c r="AG25" s="144">
        <f t="shared" si="1"/>
        <v>9</v>
      </c>
      <c r="AH25" s="140">
        <f t="shared" si="1"/>
        <v>11</v>
      </c>
      <c r="AI25" s="144">
        <f t="shared" si="1"/>
        <v>10</v>
      </c>
      <c r="AJ25" s="140">
        <f t="shared" si="1"/>
        <v>10</v>
      </c>
      <c r="AK25" s="144">
        <f t="shared" si="1"/>
        <v>16</v>
      </c>
      <c r="AL25" s="140">
        <f t="shared" si="1"/>
        <v>4</v>
      </c>
      <c r="AM25" s="144">
        <f t="shared" si="1"/>
        <v>6</v>
      </c>
      <c r="AN25" s="140">
        <f t="shared" si="1"/>
        <v>14</v>
      </c>
      <c r="AO25" s="144">
        <f t="shared" si="1"/>
        <v>17</v>
      </c>
      <c r="AP25" s="140">
        <f t="shared" si="1"/>
        <v>3</v>
      </c>
      <c r="AQ25" s="144">
        <f t="shared" si="1"/>
        <v>15</v>
      </c>
      <c r="AR25" s="140">
        <f t="shared" si="1"/>
        <v>5</v>
      </c>
      <c r="AS25" s="144">
        <f t="shared" si="1"/>
        <v>17</v>
      </c>
      <c r="AT25" s="140">
        <f t="shared" si="1"/>
        <v>3</v>
      </c>
      <c r="AU25" s="144">
        <f t="shared" si="1"/>
        <v>15</v>
      </c>
      <c r="AV25" s="140">
        <f t="shared" si="1"/>
        <v>5</v>
      </c>
      <c r="AW25" s="139">
        <f t="shared" si="1"/>
        <v>14</v>
      </c>
      <c r="AX25" s="140">
        <f t="shared" si="1"/>
        <v>6</v>
      </c>
      <c r="AY25" s="139">
        <f t="shared" si="1"/>
        <v>9</v>
      </c>
      <c r="AZ25" s="140">
        <f t="shared" si="1"/>
        <v>11</v>
      </c>
      <c r="BA25" s="139">
        <f t="shared" si="1"/>
        <v>15</v>
      </c>
      <c r="BB25" s="140">
        <f t="shared" si="1"/>
        <v>5</v>
      </c>
      <c r="BC25" s="139">
        <f t="shared" si="1"/>
        <v>14</v>
      </c>
      <c r="BD25" s="140">
        <f t="shared" si="1"/>
        <v>6</v>
      </c>
      <c r="BE25" s="139">
        <f t="shared" si="1"/>
        <v>3</v>
      </c>
      <c r="BF25" s="140">
        <f t="shared" si="1"/>
        <v>17</v>
      </c>
      <c r="BG25" s="139">
        <f t="shared" si="1"/>
        <v>17</v>
      </c>
      <c r="BH25" s="140">
        <f t="shared" si="1"/>
        <v>3</v>
      </c>
      <c r="BI25" s="139">
        <f t="shared" si="1"/>
        <v>14</v>
      </c>
      <c r="BJ25" s="140">
        <f t="shared" si="1"/>
        <v>6</v>
      </c>
      <c r="BK25" s="139">
        <f t="shared" si="1"/>
        <v>13</v>
      </c>
      <c r="BL25" s="140">
        <f t="shared" si="1"/>
        <v>7</v>
      </c>
      <c r="BM25" s="139">
        <f t="shared" si="1"/>
        <v>12</v>
      </c>
      <c r="BN25" s="140">
        <f t="shared" si="1"/>
        <v>8</v>
      </c>
      <c r="BO25" s="139">
        <f t="shared" ref="BO25:CF25" si="2">SUM(BO5:BO24)</f>
        <v>10</v>
      </c>
      <c r="BP25" s="140">
        <f t="shared" si="2"/>
        <v>10</v>
      </c>
      <c r="BQ25" s="139">
        <f t="shared" si="2"/>
        <v>9</v>
      </c>
      <c r="BR25" s="140">
        <f t="shared" si="2"/>
        <v>11</v>
      </c>
      <c r="BS25" s="139">
        <f t="shared" si="2"/>
        <v>5</v>
      </c>
      <c r="BT25" s="140">
        <f t="shared" si="2"/>
        <v>15</v>
      </c>
      <c r="BU25" s="139">
        <f t="shared" si="2"/>
        <v>12</v>
      </c>
      <c r="BV25" s="140">
        <f t="shared" si="2"/>
        <v>8</v>
      </c>
      <c r="BW25" s="139">
        <f t="shared" si="2"/>
        <v>9</v>
      </c>
      <c r="BX25" s="140">
        <f t="shared" si="2"/>
        <v>11</v>
      </c>
      <c r="BY25" s="139">
        <f t="shared" si="2"/>
        <v>11</v>
      </c>
      <c r="BZ25" s="140">
        <f t="shared" si="2"/>
        <v>9</v>
      </c>
      <c r="CA25" s="139">
        <f t="shared" si="2"/>
        <v>9</v>
      </c>
      <c r="CB25" s="140">
        <f t="shared" si="2"/>
        <v>11</v>
      </c>
      <c r="CC25" s="139">
        <f t="shared" si="2"/>
        <v>11</v>
      </c>
      <c r="CD25" s="140">
        <f t="shared" si="2"/>
        <v>9</v>
      </c>
      <c r="CE25" s="139">
        <f t="shared" si="2"/>
        <v>11</v>
      </c>
      <c r="CF25" s="140">
        <f t="shared" si="2"/>
        <v>9</v>
      </c>
    </row>
    <row r="26" spans="2:84" x14ac:dyDescent="0.15">
      <c r="C26" s="590" t="s">
        <v>182</v>
      </c>
      <c r="D26" s="590"/>
      <c r="E26" s="590"/>
      <c r="F26" s="590"/>
      <c r="G26" s="590"/>
      <c r="H26" s="581"/>
      <c r="I26" s="145">
        <f>+I25</f>
        <v>8</v>
      </c>
      <c r="J26" s="145"/>
      <c r="K26" s="146">
        <f>+K25</f>
        <v>8</v>
      </c>
      <c r="L26" s="147"/>
      <c r="M26" s="146">
        <f>+M25</f>
        <v>10</v>
      </c>
      <c r="N26" s="147"/>
      <c r="O26" s="146">
        <f>+O25</f>
        <v>16</v>
      </c>
      <c r="P26" s="147"/>
      <c r="Q26" s="146">
        <f>+Q25</f>
        <v>15</v>
      </c>
      <c r="R26" s="147"/>
      <c r="S26" s="583">
        <v>16</v>
      </c>
      <c r="T26" s="584"/>
      <c r="U26" s="146">
        <f>+U25</f>
        <v>13</v>
      </c>
      <c r="V26" s="147"/>
      <c r="W26" s="146">
        <f>+W25</f>
        <v>13</v>
      </c>
      <c r="X26" s="147"/>
      <c r="Y26" s="146">
        <f>+Y25</f>
        <v>7</v>
      </c>
      <c r="Z26" s="147"/>
      <c r="AA26" s="146">
        <f t="shared" ref="AA26" si="3">+AA25</f>
        <v>12</v>
      </c>
      <c r="AB26" s="147"/>
      <c r="AC26" s="146">
        <f t="shared" ref="AC26" si="4">+AC25</f>
        <v>9</v>
      </c>
      <c r="AD26" s="147"/>
      <c r="AE26" s="146">
        <f t="shared" ref="AE26" si="5">+AE25</f>
        <v>11</v>
      </c>
      <c r="AF26" s="147"/>
      <c r="AG26" s="146">
        <f t="shared" ref="AG26" si="6">+AG25</f>
        <v>9</v>
      </c>
      <c r="AH26" s="147"/>
      <c r="AI26" s="146">
        <f t="shared" ref="AI26" si="7">+AI25</f>
        <v>10</v>
      </c>
      <c r="AJ26" s="147"/>
      <c r="AK26" s="146">
        <f t="shared" ref="AK26" si="8">+AK25</f>
        <v>16</v>
      </c>
      <c r="AL26" s="147"/>
      <c r="AM26" s="146">
        <f t="shared" ref="AM26" si="9">+AM25</f>
        <v>6</v>
      </c>
      <c r="AN26" s="147"/>
      <c r="AO26" s="146">
        <f t="shared" ref="AO26" si="10">+AO25</f>
        <v>17</v>
      </c>
      <c r="AP26" s="147"/>
      <c r="AQ26" s="146">
        <f t="shared" ref="AQ26" si="11">+AQ25</f>
        <v>15</v>
      </c>
      <c r="AR26" s="147"/>
      <c r="AS26" s="146">
        <f>+AS25</f>
        <v>17</v>
      </c>
      <c r="AT26" s="147"/>
      <c r="AU26" s="146">
        <f>+AU25</f>
        <v>15</v>
      </c>
      <c r="AV26" s="147"/>
      <c r="AW26" s="147">
        <f t="shared" ref="AW26" si="12">+AW25</f>
        <v>14</v>
      </c>
      <c r="AX26" s="147"/>
      <c r="AY26" s="147">
        <f t="shared" ref="AY26" si="13">+AY25</f>
        <v>9</v>
      </c>
      <c r="AZ26" s="147"/>
      <c r="BA26" s="147">
        <f t="shared" ref="BA26" si="14">+BA25</f>
        <v>15</v>
      </c>
      <c r="BB26" s="147"/>
      <c r="BC26" s="147">
        <f t="shared" ref="BC26" si="15">+BC25</f>
        <v>14</v>
      </c>
      <c r="BD26" s="147"/>
      <c r="BE26" s="147">
        <f t="shared" ref="BE26" si="16">+BE25</f>
        <v>3</v>
      </c>
      <c r="BF26" s="147"/>
      <c r="BG26" s="147">
        <f t="shared" ref="BG26" si="17">+BG25</f>
        <v>17</v>
      </c>
      <c r="BH26" s="147"/>
      <c r="BI26" s="147">
        <f t="shared" ref="BI26" si="18">+BI25</f>
        <v>14</v>
      </c>
      <c r="BJ26" s="147"/>
      <c r="BK26" s="147">
        <f t="shared" ref="BK26" si="19">+BK25</f>
        <v>13</v>
      </c>
      <c r="BL26" s="147"/>
      <c r="BM26" s="147">
        <f t="shared" ref="BM26:BO26" si="20">+BM25</f>
        <v>12</v>
      </c>
      <c r="BN26" s="147"/>
      <c r="BO26" s="147">
        <f t="shared" si="20"/>
        <v>10</v>
      </c>
      <c r="BP26" s="147"/>
      <c r="BQ26" s="147">
        <f t="shared" ref="BQ26" si="21">+BQ25</f>
        <v>9</v>
      </c>
      <c r="BR26" s="147"/>
      <c r="BS26" s="147">
        <f t="shared" ref="BS26" si="22">+BS25</f>
        <v>5</v>
      </c>
      <c r="BT26" s="147"/>
      <c r="BU26" s="147">
        <f t="shared" ref="BU26" si="23">+BU25</f>
        <v>12</v>
      </c>
      <c r="BV26" s="147"/>
      <c r="BW26" s="147">
        <f t="shared" ref="BW26" si="24">+BW25</f>
        <v>9</v>
      </c>
      <c r="BX26" s="147"/>
      <c r="BY26" s="147">
        <f t="shared" ref="BY26" si="25">+BY25</f>
        <v>11</v>
      </c>
      <c r="BZ26" s="147"/>
      <c r="CA26" s="147">
        <f t="shared" ref="CA26" si="26">+CA25</f>
        <v>9</v>
      </c>
      <c r="CB26" s="147"/>
      <c r="CC26" s="147">
        <f t="shared" ref="CC26" si="27">+CC25</f>
        <v>11</v>
      </c>
      <c r="CD26" s="147"/>
      <c r="CE26" s="147">
        <f t="shared" ref="CE26" si="28">+CE25</f>
        <v>11</v>
      </c>
      <c r="CF26" s="147"/>
    </row>
    <row r="27" spans="2:84" x14ac:dyDescent="0.15">
      <c r="C27" s="581" t="s">
        <v>183</v>
      </c>
      <c r="D27" s="582"/>
      <c r="E27" s="582"/>
      <c r="F27" s="582"/>
      <c r="G27" s="582"/>
      <c r="H27" s="582"/>
      <c r="I27" s="148" t="str">
        <f>IF(I26&lt;=0,"Leve",IF(I26&lt;=0,"Menor",IF(I26&lt;=5,"Moderado",IF(I26&lt;=11,"Mayor","Catastrofico"))))</f>
        <v>Mayor</v>
      </c>
      <c r="J27" s="149"/>
      <c r="K27" s="148" t="str">
        <f>IF(K26&lt;=0,"Leve",IF(K26&lt;=0,"Menor",IF(K26&lt;=5,"Moderado",IF(K26&lt;=11,"Mayor","Catastrofico"))))</f>
        <v>Mayor</v>
      </c>
      <c r="L27" s="149"/>
      <c r="M27" s="148" t="str">
        <f>IF(M26&lt;=0,"Leve",IF(M26&lt;=0,"Menor",IF(M26&lt;=5,"Moderado",IF(M26&lt;=11,"Mayor","Catastrófico"))))</f>
        <v>Mayor</v>
      </c>
      <c r="N27" s="149"/>
      <c r="O27" s="148" t="str">
        <f>IF(O26&lt;=0,"Leve",IF(O26&lt;=0,"Menor",IF(O26&lt;=5,"Moderado",IF(O26&lt;=11,"Mayor","Catastrófico"))))</f>
        <v>Catastrófico</v>
      </c>
      <c r="P27" s="149"/>
      <c r="Q27" s="148" t="str">
        <f>IF(Q26&lt;=0,"Leve",IF(Q26&lt;=0,"Menor",IF(Q26&lt;=5,"Moderado",IF(Q26&lt;=11,"Mayor","Catastrófico"))))</f>
        <v>Catastrófico</v>
      </c>
      <c r="R27" s="149"/>
      <c r="S27" s="148" t="str">
        <f>IF(S26&lt;=0,"Leve",IF(S26&lt;=0,"Menor",IF(S26&lt;=5,"Moderado",IF(S26&lt;=11,"Mayor","Catastrófico"))))</f>
        <v>Catastrófico</v>
      </c>
      <c r="T27" s="149"/>
      <c r="U27" s="148" t="str">
        <f>IF(U26&lt;=0,"Leve",IF(U26&lt;=0,"Menor",IF(U26&lt;=5,"Moderado",IF(U26&lt;=11,"Mayor","Catastrófico"))))</f>
        <v>Catastrófico</v>
      </c>
      <c r="V27" s="149"/>
      <c r="W27" s="148" t="str">
        <f>IF(W26&lt;=0,"Leve",IF(W26&lt;=0,"Menor",IF(W26&lt;=5,"Moderado",IF(W26&lt;=11,"Mayor","Catastrófico"))))</f>
        <v>Catastrófico</v>
      </c>
      <c r="X27" s="149"/>
      <c r="Y27" s="148" t="str">
        <f>IF(Y26&lt;=0,"Leve",IF(Y26&lt;=0,"Menor",IF(Y26&lt;=5,"Moderado",IF(Y26&lt;=11,"Mayor","Catastrófico"))))</f>
        <v>Mayor</v>
      </c>
      <c r="Z27" s="149"/>
      <c r="AA27" s="148" t="str">
        <f>IF(AA26&lt;=0,"Leve",IF(AA26&lt;=0,"Menor",IF(AA26&lt;=5,"Moderado",IF(AA26&lt;=11,"Mayor","Catastrófico"))))</f>
        <v>Catastrófico</v>
      </c>
      <c r="AB27" s="149"/>
      <c r="AC27" s="148" t="str">
        <f>IF(AC26&lt;=0,"Leve",IF(AC26&lt;=0,"Menor",IF(AC26&lt;=5,"Moderado",IF(AC26&lt;=11,"Mayor","Catastrófico"))))</f>
        <v>Mayor</v>
      </c>
      <c r="AD27" s="149"/>
      <c r="AE27" s="148" t="str">
        <f>IF(AE26&lt;=0,"Leve",IF(AE26&lt;=0,"Menor",IF(AE26&lt;=5,"Moderado",IF(AE26&lt;=11,"Mayor","Catastrófico"))))</f>
        <v>Mayor</v>
      </c>
      <c r="AF27" s="149"/>
      <c r="AG27" s="148" t="str">
        <f>IF(AG26&lt;=0,"Leve",IF(AG26&lt;=0,"Menor",IF(AG26&lt;=5,"Moderado",IF(AG26&lt;=11,"Mayor","Catastrófico"))))</f>
        <v>Mayor</v>
      </c>
      <c r="AH27" s="149"/>
      <c r="AI27" s="148" t="str">
        <f>IF(AI26&lt;=0,"Leve",IF(AI26&lt;=0,"Menor",IF(AI26&lt;=5,"Moderado",IF(AI26&lt;=11,"Mayor","Catastrófico"))))</f>
        <v>Mayor</v>
      </c>
      <c r="AJ27" s="149"/>
      <c r="AK27" s="148" t="str">
        <f>IF(AK26&lt;=0,"Leve",IF(AK26&lt;=0,"Menor",IF(AK26&lt;=5,"Moderado",IF(AK26&lt;=11,"Mayor","Catastrófico"))))</f>
        <v>Catastrófico</v>
      </c>
      <c r="AL27" s="149"/>
      <c r="AM27" s="148" t="str">
        <f>IF(AM26&lt;=0,"Leve",IF(AM26&lt;=0,"Menor",IF(AM26&lt;=5,"Moderado",IF(AM26&lt;=11,"Mayor","Catastrófico"))))</f>
        <v>Mayor</v>
      </c>
      <c r="AN27" s="149"/>
      <c r="AO27" s="148" t="str">
        <f>IF(AO26&lt;=0,"Leve",IF(AO26&lt;=0,"Menor",IF(AO26&lt;=5,"Moderado",IF(AO26&lt;=11,"Mayor","Catastrófico"))))</f>
        <v>Catastrófico</v>
      </c>
      <c r="AP27" s="149"/>
      <c r="AQ27" s="148" t="str">
        <f>IF(AQ26&lt;=0,"Leve",IF(AQ26&lt;=0,"Menor",IF(AQ26&lt;=5,"Moderado",IF(AQ26&lt;=11,"Mayor","Catastrófico"))))</f>
        <v>Catastrófico</v>
      </c>
      <c r="AR27" s="149"/>
      <c r="AS27" s="148" t="str">
        <f>IF(AS26&lt;=0,"Leve",IF(AS26&lt;=0,"Menor",IF(AS26&lt;=5,"Moderado",IF(AS26&lt;=11,"Mayor","Catastrófico"))))</f>
        <v>Catastrófico</v>
      </c>
      <c r="AT27" s="149"/>
      <c r="AU27" s="148" t="str">
        <f>IF(AU26&lt;=0,"Leve",IF(AU26&lt;=0,"Menor",IF(AU26&lt;=5,"Moderado",IF(AU26&lt;=11,"Mayor","Catastrófico"))))</f>
        <v>Catastrófico</v>
      </c>
      <c r="AV27" s="149"/>
      <c r="AW27" s="148" t="str">
        <f>IF(AW26&lt;=0,"Leve",IF(AW26&lt;=0,"Menor",IF(AW26&lt;=5,"Moderado",IF(AW26&lt;=11,"Mayor","Catastrófico"))))</f>
        <v>Catastrófico</v>
      </c>
      <c r="AX27" s="149"/>
      <c r="AY27" s="148" t="str">
        <f>IF(AY26&lt;=0,"Leve",IF(AY26&lt;=0,"Menor",IF(AY26&lt;=5,"Moderado",IF(AY26&lt;=11,"Mayor","Catastrófico"))))</f>
        <v>Mayor</v>
      </c>
      <c r="AZ27" s="149"/>
      <c r="BA27" s="148" t="str">
        <f>IF(BA26&lt;=0,"Leve",IF(BA26&lt;=0,"Menor",IF(BA26&lt;=5,"Moderado",IF(BA26&lt;=11,"Mayor","Catastrófico"))))</f>
        <v>Catastrófico</v>
      </c>
      <c r="BB27" s="149"/>
      <c r="BC27" s="148" t="str">
        <f>IF(BC26&lt;=0,"Leve",IF(BC26&lt;=0,"Menor",IF(BC26&lt;=5,"Moderado",IF(BC26&lt;=11,"Mayor","Catastrófico"))))</f>
        <v>Catastrófico</v>
      </c>
      <c r="BD27" s="149"/>
      <c r="BE27" s="148" t="str">
        <f>IF(BE26&lt;=0,"Leve",IF(BE26&lt;=0,"Menor",IF(BE26&lt;=5,"Moderado",IF(BE26&lt;=11,"Mayor","Catastrófico"))))</f>
        <v>Moderado</v>
      </c>
      <c r="BF27" s="149"/>
      <c r="BG27" s="148" t="str">
        <f>IF(BG26&lt;=0,"Leve",IF(BG26&lt;=0,"Menor",IF(BG26&lt;=5,"Moderado",IF(BG26&lt;=11,"Mayor","Catastrófico"))))</f>
        <v>Catastrófico</v>
      </c>
      <c r="BH27" s="149"/>
      <c r="BI27" s="148" t="str">
        <f>IF(BI26&lt;=0,"Leve",IF(BI26&lt;=0,"Menor",IF(BI26&lt;=5,"Moderado",IF(BI26&lt;=11,"Mayor","Catastrófico"))))</f>
        <v>Catastrófico</v>
      </c>
      <c r="BJ27" s="149"/>
      <c r="BK27" s="148" t="str">
        <f>IF(BK26&lt;=0,"Leve",IF(BK26&lt;=0,"Menor",IF(BK26&lt;=5,"Moderado",IF(BK26&lt;=11,"Mayor","Catastrófico"))))</f>
        <v>Catastrófico</v>
      </c>
      <c r="BL27" s="149"/>
      <c r="BM27" s="148" t="str">
        <f>IF(BM26&lt;=0,"Leve",IF(BM26&lt;=0,"Menor",IF(BM26&lt;=5,"Moderado",IF(BM26&lt;=11,"Mayor","Catastrófico"))))</f>
        <v>Catastrófico</v>
      </c>
      <c r="BN27" s="149"/>
      <c r="BO27" s="148" t="str">
        <f>IF(BO26&lt;=0,"Leve",IF(BO26&lt;=0,"Menor",IF(BO26&lt;=5,"Moderado",IF(BO26&lt;=11,"Mayor","Catastrófico"))))</f>
        <v>Mayor</v>
      </c>
      <c r="BP27" s="149"/>
      <c r="BQ27" s="148" t="str">
        <f>IF(BQ26&lt;=0,"Leve",IF(BQ26&lt;=0,"Menor",IF(BQ26&lt;=5,"Moderado",IF(BQ26&lt;=11,"Mayor","Catastrófico"))))</f>
        <v>Mayor</v>
      </c>
      <c r="BR27" s="149"/>
      <c r="BS27" s="148" t="str">
        <f>IF(BS26&lt;=0,"Leve",IF(BS26&lt;=0,"Menor",IF(BS26&lt;=5,"Moderado",IF(BS26&lt;=11,"Mayor","Catastrófico"))))</f>
        <v>Moderado</v>
      </c>
      <c r="BT27" s="149"/>
      <c r="BU27" s="148" t="str">
        <f>IF(BU26&lt;=0,"Leve",IF(BU26&lt;=0,"Menor",IF(BU26&lt;=5,"Moderado",IF(BU26&lt;=11,"Mayor","Catastrófico"))))</f>
        <v>Catastrófico</v>
      </c>
      <c r="BV27" s="149"/>
      <c r="BW27" s="148" t="str">
        <f>IF(BW26&lt;=0,"Leve",IF(BW26&lt;=0,"Menor",IF(BW26&lt;=5,"Moderado",IF(BW26&lt;=11,"Mayor","Catastrófico"))))</f>
        <v>Mayor</v>
      </c>
      <c r="BX27" s="149"/>
      <c r="BY27" s="148" t="str">
        <f>IF(BY26&lt;=0,"Leve",IF(BY26&lt;=0,"Menor",IF(BY26&lt;=5,"Moderado",IF(BY26&lt;=11,"Mayor","Catastrófico"))))</f>
        <v>Mayor</v>
      </c>
      <c r="BZ27" s="149"/>
      <c r="CA27" s="148" t="str">
        <f>IF(CA26&lt;=0,"Leve",IF(CA26&lt;=0,"Menor",IF(CA26&lt;=5,"Moderado",IF(CA26&lt;=11,"Mayor","Catastrófico"))))</f>
        <v>Mayor</v>
      </c>
      <c r="CB27" s="149"/>
      <c r="CC27" s="148" t="str">
        <f>IF(CC26&lt;=0,"Leve",IF(CC26&lt;=0,"Menor",IF(CC26&lt;=5,"Moderado",IF(CC26&lt;=11,"Mayor","Catastrófico"))))</f>
        <v>Mayor</v>
      </c>
      <c r="CD27" s="149"/>
      <c r="CE27" s="148" t="str">
        <f>IF(CE26&lt;=0,"Leve",IF(CE26&lt;=0,"Menor",IF(CE26&lt;=5,"Moderado",IF(CE26&lt;=11,"Mayor","Catastrófico"))))</f>
        <v>Mayor</v>
      </c>
      <c r="CF27" s="149"/>
    </row>
    <row r="30" spans="2:84" s="281" customFormat="1" x14ac:dyDescent="0.15"/>
    <row r="31" spans="2:84" s="281" customFormat="1" x14ac:dyDescent="0.15"/>
    <row r="32" spans="2:84" s="281" customFormat="1" x14ac:dyDescent="0.15"/>
    <row r="33" spans="15:15" s="281" customFormat="1" x14ac:dyDescent="0.15"/>
    <row r="34" spans="15:15" s="281" customFormat="1" x14ac:dyDescent="0.15"/>
    <row r="35" spans="15:15" s="281" customFormat="1" x14ac:dyDescent="0.15"/>
    <row r="36" spans="15:15" s="281" customFormat="1" x14ac:dyDescent="0.15"/>
    <row r="37" spans="15:15" s="281" customFormat="1" x14ac:dyDescent="0.15"/>
    <row r="38" spans="15:15" s="281" customFormat="1" x14ac:dyDescent="0.15"/>
    <row r="39" spans="15:15" s="281" customFormat="1" x14ac:dyDescent="0.15"/>
    <row r="40" spans="15:15" s="281" customFormat="1" x14ac:dyDescent="0.15"/>
    <row r="41" spans="15:15" s="281" customFormat="1" x14ac:dyDescent="0.15"/>
    <row r="42" spans="15:15" s="281" customFormat="1" x14ac:dyDescent="0.15">
      <c r="O42" s="281" t="e">
        <f ca="1">'Tabla Impacto'!I27:J27SI(M42&lt;=3,"Leve",IF(M42&lt;=6,"Menor",IF(M42&lt;=10,"Moderado",IF(M42&lt;=14,"Mayor","Catastrofico"))))</f>
        <v>#NAME?</v>
      </c>
    </row>
    <row r="43" spans="15:15" s="281" customFormat="1" x14ac:dyDescent="0.15"/>
    <row r="44" spans="15:15" s="281" customFormat="1" x14ac:dyDescent="0.15"/>
    <row r="45" spans="15:15" s="281" customFormat="1" x14ac:dyDescent="0.15"/>
    <row r="46" spans="15:15" s="281" customFormat="1" x14ac:dyDescent="0.15"/>
    <row r="47" spans="15:15" s="281" customFormat="1" x14ac:dyDescent="0.15"/>
    <row r="48" spans="15:15" s="281" customFormat="1" x14ac:dyDescent="0.15"/>
    <row r="49" s="281" customFormat="1" x14ac:dyDescent="0.15"/>
    <row r="50" s="281" customFormat="1" x14ac:dyDescent="0.15"/>
    <row r="51" s="281" customFormat="1" x14ac:dyDescent="0.15"/>
    <row r="52" s="281" customFormat="1" x14ac:dyDescent="0.15"/>
    <row r="53" s="281" customFormat="1" x14ac:dyDescent="0.15"/>
    <row r="54" s="281" customFormat="1" x14ac:dyDescent="0.15"/>
  </sheetData>
  <mergeCells count="105">
    <mergeCell ref="B2:H2"/>
    <mergeCell ref="S2:T2"/>
    <mergeCell ref="U2:V2"/>
    <mergeCell ref="W2:X2"/>
    <mergeCell ref="I2:J2"/>
    <mergeCell ref="K2:L2"/>
    <mergeCell ref="M2:N2"/>
    <mergeCell ref="O2:P2"/>
    <mergeCell ref="B1:CF1"/>
    <mergeCell ref="CA2:CB2"/>
    <mergeCell ref="BO2:BP2"/>
    <mergeCell ref="AU2:AV2"/>
    <mergeCell ref="AW2:AX2"/>
    <mergeCell ref="AY2:AZ2"/>
    <mergeCell ref="BA2:BB2"/>
    <mergeCell ref="BC2:BD2"/>
    <mergeCell ref="BE2:BF2"/>
    <mergeCell ref="BG2:BH2"/>
    <mergeCell ref="BI2:BJ2"/>
    <mergeCell ref="BK2:BL2"/>
    <mergeCell ref="BM2:BN2"/>
    <mergeCell ref="AQ2:AR2"/>
    <mergeCell ref="AS2:AT2"/>
    <mergeCell ref="Q2:R2"/>
    <mergeCell ref="CA3:CB3"/>
    <mergeCell ref="CC2:CD2"/>
    <mergeCell ref="CC3:CD3"/>
    <mergeCell ref="CE2:CF2"/>
    <mergeCell ref="CE3:CF3"/>
    <mergeCell ref="BU2:BV2"/>
    <mergeCell ref="BU3:BV3"/>
    <mergeCell ref="BW2:BX2"/>
    <mergeCell ref="BW3:BX3"/>
    <mergeCell ref="BY2:BZ2"/>
    <mergeCell ref="BY3:BZ3"/>
    <mergeCell ref="BO3:BP3"/>
    <mergeCell ref="BQ2:BR2"/>
    <mergeCell ref="BQ3:BR3"/>
    <mergeCell ref="BS2:BT2"/>
    <mergeCell ref="BS3:BT3"/>
    <mergeCell ref="B3:B4"/>
    <mergeCell ref="C26:H26"/>
    <mergeCell ref="I3:J3"/>
    <mergeCell ref="K3:L3"/>
    <mergeCell ref="M3:N3"/>
    <mergeCell ref="O3:P3"/>
    <mergeCell ref="Q3:R3"/>
    <mergeCell ref="C16:H16"/>
    <mergeCell ref="C5:H5"/>
    <mergeCell ref="C6:H6"/>
    <mergeCell ref="C7:H7"/>
    <mergeCell ref="C8:H8"/>
    <mergeCell ref="C9:H9"/>
    <mergeCell ref="C10:H10"/>
    <mergeCell ref="C11:H11"/>
    <mergeCell ref="C12:H12"/>
    <mergeCell ref="C13:H13"/>
    <mergeCell ref="C14:H14"/>
    <mergeCell ref="C15:H15"/>
    <mergeCell ref="Y2:Z2"/>
    <mergeCell ref="AA2:AB2"/>
    <mergeCell ref="AC2:AD2"/>
    <mergeCell ref="AE2:AF2"/>
    <mergeCell ref="AG2:AH2"/>
    <mergeCell ref="AI2:AJ2"/>
    <mergeCell ref="AK2:AL2"/>
    <mergeCell ref="AM2:AN2"/>
    <mergeCell ref="AO2:AP2"/>
    <mergeCell ref="C27:H27"/>
    <mergeCell ref="BC3:BD3"/>
    <mergeCell ref="BE3:BF3"/>
    <mergeCell ref="BG3:BH3"/>
    <mergeCell ref="BI3:BJ3"/>
    <mergeCell ref="AS3:AT3"/>
    <mergeCell ref="AU3:AV3"/>
    <mergeCell ref="AW3:AX3"/>
    <mergeCell ref="AY3:AZ3"/>
    <mergeCell ref="BA3:BB3"/>
    <mergeCell ref="AI3:AJ3"/>
    <mergeCell ref="AK3:AL3"/>
    <mergeCell ref="AM3:AN3"/>
    <mergeCell ref="AO3:AP3"/>
    <mergeCell ref="AQ3:AR3"/>
    <mergeCell ref="Y3:Z3"/>
    <mergeCell ref="S26:T26"/>
    <mergeCell ref="E25:H25"/>
    <mergeCell ref="C23:H23"/>
    <mergeCell ref="C17:H17"/>
    <mergeCell ref="C19:H19"/>
    <mergeCell ref="C20:H20"/>
    <mergeCell ref="C21:H21"/>
    <mergeCell ref="BM3:BN3"/>
    <mergeCell ref="C24:H24"/>
    <mergeCell ref="C25:D25"/>
    <mergeCell ref="BK3:BL3"/>
    <mergeCell ref="AA3:AB3"/>
    <mergeCell ref="AC3:AD3"/>
    <mergeCell ref="AE3:AF3"/>
    <mergeCell ref="AG3:AH3"/>
    <mergeCell ref="S3:T3"/>
    <mergeCell ref="U3:V3"/>
    <mergeCell ref="W3:X3"/>
    <mergeCell ref="C22:H22"/>
    <mergeCell ref="C3:H4"/>
    <mergeCell ref="C18:H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CONTEXTO</vt:lpstr>
      <vt:lpstr>Intructivo</vt:lpstr>
      <vt:lpstr>Mapa final</vt:lpstr>
      <vt:lpstr>Hoja5</vt:lpstr>
      <vt:lpstr>Hoja2</vt:lpstr>
      <vt:lpstr>Matriz Calor Inherente</vt:lpstr>
      <vt:lpstr>Matriz Calor Residual</vt:lpstr>
      <vt:lpstr>Tabla probabilidad</vt:lpstr>
      <vt:lpstr>Tabla Impacto</vt:lpstr>
      <vt:lpstr>Tabla Valoración controles</vt:lpstr>
      <vt:lpstr>CONTROL DE CAMBIOS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2024-04-04T19:50:02Z</dcterms:modified>
</cp:coreProperties>
</file>